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<sst xmlns="http://schemas.openxmlformats.org/spreadsheetml/2006/main" count="655" uniqueCount="333">
  <si>
    <t>KRYCÍ LIST ROZPOČTU</t>
  </si>
  <si>
    <t>Názov stavby</t>
  </si>
  <si>
    <t xml:space="preserve">PRESTAVBA MŠ NA OU </t>
  </si>
  <si>
    <t>JKSO</t>
  </si>
  <si>
    <t xml:space="preserve"> </t>
  </si>
  <si>
    <t>Kód stavby</t>
  </si>
  <si>
    <t>H20-2016</t>
  </si>
  <si>
    <t>Názov objektu</t>
  </si>
  <si>
    <t>Ústredné vykurovanie</t>
  </si>
  <si>
    <t>EČO</t>
  </si>
  <si>
    <t>Kód objektu</t>
  </si>
  <si>
    <t>H20-2016 UK</t>
  </si>
  <si>
    <t>Názov časti</t>
  </si>
  <si>
    <t>Miesto</t>
  </si>
  <si>
    <t>ZALUŽICE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</si>
  <si>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</si>
  <si>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</si>
  <si>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</si>
  <si>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</si>
  <si>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</si>
  <si>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</si>
  <si>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</si>
  <si>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</si>
  <si>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</si>
  <si>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</si>
  <si>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</si>
  <si>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>Ing. Sokologorský</t>
  </si>
  <si>
    <t>04.08.2016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</si>
  <si>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</si>
  <si>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</si>
  <si>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</si>
  <si>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</si>
  <si>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</si>
  <si>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</si>
  <si>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</si>
  <si>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</si>
  <si>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</si>
  <si>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</si>
  <si>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</si>
  <si>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</si>
  <si>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</si>
  <si>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</si>
  <si>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</si>
  <si>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</si>
  <si>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</si>
  <si>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</si>
  <si>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</si>
  <si>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</si>
  <si>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</si>
  <si>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</si>
  <si>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</si>
  <si>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</si>
  <si>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</si>
  <si>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</si>
  <si>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</si>
  <si>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</si>
  <si>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</si>
  <si>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</si>
  <si>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</si>
  <si>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</si>
  <si>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</si>
  <si>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</si>
  <si>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</si>
  <si>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</si>
  <si>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</si>
  <si>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</si>
  <si>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</si>
  <si>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</si>
  <si>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</si>
  <si>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</si>
  <si>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</si>
  <si>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</si>
  <si>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</si>
  <si>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</si>
  <si>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</si>
  <si>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</si>
  <si>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</si>
  <si>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</si>
  <si>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</si>
  <si>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</si>
  <si>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</si>
  <si>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</si>
  <si>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</si>
  <si>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</si>
  <si>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</si>
  <si>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9.2.2017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</si>
  <si>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</si>
  <si>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</si>
  <si>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</si>
  <si>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</si>
  <si>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</si>
  <si>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</si>
  <si>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</si>
  <si>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</si>
  <si>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</si>
  <si>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</si>
  <si>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</si>
  <si>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</si>
  <si>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</si>
  <si>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</si>
  <si>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</si>
  <si>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</si>
  <si>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</si>
  <si>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</si>
  <si>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</si>
  <si>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</si>
  <si>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</si>
  <si>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PSV</t>
  </si>
  <si>
    <t>0</t>
  </si>
  <si>
    <t>713</t>
  </si>
  <si>
    <t>Izolácie tepelné</t>
  </si>
  <si>
    <t>1</t>
  </si>
  <si>
    <t>K</t>
  </si>
  <si>
    <t>713482301</t>
  </si>
  <si>
    <t>Montaž trubíc MIRELON hr.6 mm,vnút.priemer 18 mm</t>
  </si>
  <si>
    <t>m</t>
  </si>
  <si>
    <t>2</t>
  </si>
  <si>
    <t>713482302</t>
  </si>
  <si>
    <t>Montaž trubíc MIRELON hr.6 mm,vnút.priemer 22 mm</t>
  </si>
  <si>
    <t>3</t>
  </si>
  <si>
    <t>713482303</t>
  </si>
  <si>
    <t>Montaž trubíc MIRELON hr.6 mm,vnút.priemer 26 mm</t>
  </si>
  <si>
    <t>4</t>
  </si>
  <si>
    <t>713482304</t>
  </si>
  <si>
    <t>Montaž trubíc MIRELON hr.5 mm,vnút.priemer 35 mm</t>
  </si>
  <si>
    <t>5</t>
  </si>
  <si>
    <t>M</t>
  </si>
  <si>
    <t>MAT</t>
  </si>
  <si>
    <t>283771100</t>
  </si>
  <si>
    <t>Mirelon izolácia   35/13"</t>
  </si>
  <si>
    <t>6</t>
  </si>
  <si>
    <t>283771010</t>
  </si>
  <si>
    <t>Mirelon izolácia    18/6"</t>
  </si>
  <si>
    <t>7</t>
  </si>
  <si>
    <t>283771030</t>
  </si>
  <si>
    <t>Mirelon izolácia    22/9"</t>
  </si>
  <si>
    <t>8</t>
  </si>
  <si>
    <t>283771060</t>
  </si>
  <si>
    <t>Mirelon izolácia    28/9"</t>
  </si>
  <si>
    <t>9</t>
  </si>
  <si>
    <t>2837713000</t>
  </si>
  <si>
    <t>Spona na Mirelon</t>
  </si>
  <si>
    <t>ks</t>
  </si>
  <si>
    <t>731</t>
  </si>
  <si>
    <t>Ústredné kúrenie, kotolne</t>
  </si>
  <si>
    <t>10</t>
  </si>
  <si>
    <t>4847887290</t>
  </si>
  <si>
    <t>Vykurovacia technika  PROTHERM  kotol   PANTHER 12 KTO</t>
  </si>
  <si>
    <t>11</t>
  </si>
  <si>
    <t>4847887320</t>
  </si>
  <si>
    <t>Vykurovacia technika  PROTHERM  kotol   PANTHER 24 KTO</t>
  </si>
  <si>
    <t>12</t>
  </si>
  <si>
    <t>4849100770</t>
  </si>
  <si>
    <t>Vykurovacia technika  PROTHERM  príslušenstvo -rúrka 60/100-2m T1C</t>
  </si>
  <si>
    <t>13</t>
  </si>
  <si>
    <t>4849100920</t>
  </si>
  <si>
    <t>Vykurovacia technika  PROTHERM  príslušenstvo -zakončenie vodorovné pr.100</t>
  </si>
  <si>
    <t>14</t>
  </si>
  <si>
    <t>4849100570</t>
  </si>
  <si>
    <t>Vykurovacia technika  PROTHERM  príslušenstvo -koleno súosé 90° K1-D</t>
  </si>
  <si>
    <t>15</t>
  </si>
  <si>
    <t>4847250020</t>
  </si>
  <si>
    <t>Vykurovacia technika  vonkajšie čidlo</t>
  </si>
  <si>
    <t>16</t>
  </si>
  <si>
    <t>731249211</t>
  </si>
  <si>
    <t>Montáž rýchlovyhrievacieho agregáta plynového bez prípravy TUV</t>
  </si>
  <si>
    <t>sub</t>
  </si>
  <si>
    <t>732</t>
  </si>
  <si>
    <t>Ústredné kúrenie, strojovne</t>
  </si>
  <si>
    <t>17</t>
  </si>
  <si>
    <t>732331513</t>
  </si>
  <si>
    <t>Nádoba expanzná tlaková s membránou typ Expanzomat I bez poistného ventilu objemu 18 l</t>
  </si>
  <si>
    <t>733</t>
  </si>
  <si>
    <t>Ústredné kúrenie, rozvodné potrubie</t>
  </si>
  <si>
    <t>18</t>
  </si>
  <si>
    <t>733121112</t>
  </si>
  <si>
    <t>Potrubie z rúrok hladkých bezšvových nízkotlakových priemer  28/2,6</t>
  </si>
  <si>
    <t>19</t>
  </si>
  <si>
    <t>733121114</t>
  </si>
  <si>
    <t>Potrubie z rúrok hladkých bezšvových nízkotlakových priemer 31,8/2,6</t>
  </si>
  <si>
    <t>20</t>
  </si>
  <si>
    <t>733161501</t>
  </si>
  <si>
    <t>Potrubie plasthliníkové PE-RT 16x2 mm z rúrok v kotúčoch</t>
  </si>
  <si>
    <t>21</t>
  </si>
  <si>
    <t>733161503</t>
  </si>
  <si>
    <t>Potrubie plasthliníkové PE-RT 20x2 mm z rúrok v kotúčoch</t>
  </si>
  <si>
    <t>22</t>
  </si>
  <si>
    <t>733161504</t>
  </si>
  <si>
    <t>Potrubie plasthliníkové PE-RT 26x3 mm z rúrok v kotúčoch</t>
  </si>
  <si>
    <t>23</t>
  </si>
  <si>
    <t>733161505</t>
  </si>
  <si>
    <t>Potrubie plasthliníkové PE-RT 32x3 mm z rúrok v kotúčoch</t>
  </si>
  <si>
    <t>24</t>
  </si>
  <si>
    <t>3199600148</t>
  </si>
  <si>
    <t xml:space="preserve">Lisovaný spoj s kuželom-surový 16x2 - G 3/4"   </t>
  </si>
  <si>
    <t>25</t>
  </si>
  <si>
    <t>3199300982</t>
  </si>
  <si>
    <t xml:space="preserve">Závitová spojka so šróbením - ploché tesnenie, 32 x 3,5 - 1"   </t>
  </si>
  <si>
    <t>26</t>
  </si>
  <si>
    <t>3199300980</t>
  </si>
  <si>
    <t xml:space="preserve">Závitová spojka so šróbením - ploché tesnenie, 26 x 3 - 1"    </t>
  </si>
  <si>
    <t>27</t>
  </si>
  <si>
    <t>733191302</t>
  </si>
  <si>
    <t>Tlaková skúška plastového potrubia do d40mm</t>
  </si>
  <si>
    <t>28</t>
  </si>
  <si>
    <t>998733103</t>
  </si>
  <si>
    <t>Presun hmôt pre rozvody potrubia v objektoch výšky nad 6 do 24 m</t>
  </si>
  <si>
    <t>t</t>
  </si>
  <si>
    <t>734</t>
  </si>
  <si>
    <t>Ústredné kúrenie, armatúry.</t>
  </si>
  <si>
    <t>29</t>
  </si>
  <si>
    <t>734209104</t>
  </si>
  <si>
    <t>Montáž závitovej armatúry s 1 závitom G 3/4</t>
  </si>
  <si>
    <t>30</t>
  </si>
  <si>
    <t>734209114</t>
  </si>
  <si>
    <t>Montáž závitovej armatúry s 2 závitmi G 3/4</t>
  </si>
  <si>
    <t>31</t>
  </si>
  <si>
    <t>4849211033</t>
  </si>
  <si>
    <t xml:space="preserve">Termostat "H" , s polohou "0", 6 - 30 °C, priama montáž na VT M 30 x 1,5    </t>
  </si>
  <si>
    <t>32</t>
  </si>
  <si>
    <t>4228461157</t>
  </si>
  <si>
    <t xml:space="preserve">Bypass HERZ-3000, priamy, Rp 1/2 x G 3/4   </t>
  </si>
  <si>
    <t>33</t>
  </si>
  <si>
    <t>4228461200</t>
  </si>
  <si>
    <t xml:space="preserve">3/4" RL-5  priamy </t>
  </si>
  <si>
    <t>34</t>
  </si>
  <si>
    <t>4228461140</t>
  </si>
  <si>
    <t>3/4" ventil HERZ</t>
  </si>
  <si>
    <t>35</t>
  </si>
  <si>
    <t>5517400560</t>
  </si>
  <si>
    <t>Armatúry a príslušenstvo     guľový K ohút 1" voda</t>
  </si>
  <si>
    <t>36</t>
  </si>
  <si>
    <t>5517511500</t>
  </si>
  <si>
    <t>Filter pre kúrenie  1"</t>
  </si>
  <si>
    <t>37</t>
  </si>
  <si>
    <t>4223050300</t>
  </si>
  <si>
    <t>Kohút plniaci a  vypúšťací K 310, PN 10, D 15 mm</t>
  </si>
  <si>
    <t>38</t>
  </si>
  <si>
    <t>3884100600</t>
  </si>
  <si>
    <t>Tlakomer deformačný kruhový typ 53312</t>
  </si>
  <si>
    <t>39</t>
  </si>
  <si>
    <t>3883282300</t>
  </si>
  <si>
    <t>Teplomer  DTU  0--200°C, dĺžky stonky 160 mm</t>
  </si>
  <si>
    <t>40</t>
  </si>
  <si>
    <t>734209115</t>
  </si>
  <si>
    <t>Montáž závitovej armatúry s 2 závitmi G 1</t>
  </si>
  <si>
    <t>735</t>
  </si>
  <si>
    <t>Ústredné kúrenie, vykurov. telesá</t>
  </si>
  <si>
    <t>41</t>
  </si>
  <si>
    <t>735153300</t>
  </si>
  <si>
    <t>Príplatok k cene za odvzdušňovací ventil telies VSŽ s príplatkom 8 %</t>
  </si>
  <si>
    <t>42</t>
  </si>
  <si>
    <t>735159340</t>
  </si>
  <si>
    <t xml:space="preserve">Montáž vykurovacieho telesa panelového </t>
  </si>
  <si>
    <t>43</t>
  </si>
  <si>
    <t>735169111</t>
  </si>
  <si>
    <t>Montáž vykurovacieho telesa rúrkového  1800 mm</t>
  </si>
  <si>
    <t>44</t>
  </si>
  <si>
    <t>998735101</t>
  </si>
  <si>
    <t>Presun hmôt pre vykurovacie telesá v objektoch výšky do 6 m</t>
  </si>
  <si>
    <t>45</t>
  </si>
  <si>
    <t>4845388000</t>
  </si>
  <si>
    <t>Vykurovacie telesá doskové KORAD VKP 10S 600x0600</t>
  </si>
  <si>
    <t>46</t>
  </si>
  <si>
    <t>4845390200</t>
  </si>
  <si>
    <t>Vykurovacie telesá doskové KORAD VKP 11K 600x0600</t>
  </si>
  <si>
    <t>47</t>
  </si>
  <si>
    <t>4845390250</t>
  </si>
  <si>
    <t>Vykurovacie telesá doskové KORAD VKP 11K 600x0700</t>
  </si>
  <si>
    <t>48</t>
  </si>
  <si>
    <t>4845390300</t>
  </si>
  <si>
    <t>Vykurovacie telesá doskové KORAD VKP 11K 600x0800</t>
  </si>
  <si>
    <t>49</t>
  </si>
  <si>
    <t>4845395450</t>
  </si>
  <si>
    <t>Vykurovacie telesá doskové KORAD VKP 21K 600x0800</t>
  </si>
  <si>
    <t>50</t>
  </si>
  <si>
    <t>4845395650</t>
  </si>
  <si>
    <t>Vykurovacie telesá doskové KORAD VK 21K 600x1000</t>
  </si>
  <si>
    <t>51</t>
  </si>
  <si>
    <t>4845395700</t>
  </si>
  <si>
    <t xml:space="preserve">Vykurovacie telesá doskové KORAD VKP 21K 600x1000 </t>
  </si>
  <si>
    <t>52</t>
  </si>
  <si>
    <t>4845400450</t>
  </si>
  <si>
    <t xml:space="preserve">Vykurovacie telesá doskové KORAD VKP 22K 600x0800 </t>
  </si>
  <si>
    <t>53</t>
  </si>
  <si>
    <t>4845400500</t>
  </si>
  <si>
    <t>Vykurovacie telesá doskové KORAD VKP 22K 600x0900</t>
  </si>
  <si>
    <t>54</t>
  </si>
  <si>
    <t>4845400550</t>
  </si>
  <si>
    <t xml:space="preserve">Vykurovacie telesá doskové KORAD VKP 22K 600x1000 </t>
  </si>
  <si>
    <t>55</t>
  </si>
  <si>
    <t>4845400650</t>
  </si>
  <si>
    <t>Vykurovacie telesá doskové KORAD VKP 22K 600x1200</t>
  </si>
  <si>
    <t>56</t>
  </si>
  <si>
    <t>4845400700</t>
  </si>
  <si>
    <t>Vykurovacie telesá doskové KORAD VKP 22K 600x1300</t>
  </si>
  <si>
    <t>57</t>
  </si>
  <si>
    <t>4845400750</t>
  </si>
  <si>
    <t>Vykurovacie telesá doskové KORAD VKP 22K 600x1400</t>
  </si>
  <si>
    <t>58</t>
  </si>
  <si>
    <t>4845404650</t>
  </si>
  <si>
    <t>Vykurovacie telesá doskové KORAD VKP 33K 600x1600</t>
  </si>
  <si>
    <t>59</t>
  </si>
  <si>
    <t>4845501840</t>
  </si>
  <si>
    <t>Vykurovacie rebríky  KORADO  K 750/1800</t>
  </si>
  <si>
    <t>764</t>
  </si>
  <si>
    <t>Konštrukcie klampiarske</t>
  </si>
  <si>
    <t>60</t>
  </si>
  <si>
    <t>764451902</t>
  </si>
  <si>
    <t>montáž dymovodov</t>
  </si>
  <si>
    <t>767</t>
  </si>
  <si>
    <t>Konštrukcie doplnkové kovové</t>
  </si>
  <si>
    <t>61</t>
  </si>
  <si>
    <t>767995101</t>
  </si>
  <si>
    <t>Montáž a  dodávka ostatných atypických  kovových stavebných doplnkových konštrukcií upevnenie  potrubia</t>
  </si>
  <si>
    <t>kg</t>
  </si>
  <si>
    <t>62</t>
  </si>
  <si>
    <t>3451391500</t>
  </si>
  <si>
    <t>Konzola nástenná radiátorová</t>
  </si>
  <si>
    <t>OST</t>
  </si>
  <si>
    <t>63</t>
  </si>
  <si>
    <t>HZS-004</t>
  </si>
  <si>
    <t xml:space="preserve">Vyregulovanie systému  </t>
  </si>
  <si>
    <t>hod</t>
  </si>
  <si>
    <t>64</t>
  </si>
  <si>
    <t>HZS-005</t>
  </si>
  <si>
    <t>Príprava ku komplexnému vyskúšaniu</t>
  </si>
  <si>
    <t>65</t>
  </si>
  <si>
    <t>HZS-006</t>
  </si>
  <si>
    <t>Kompletné vyskúšanie</t>
  </si>
  <si>
    <t>66</t>
  </si>
  <si>
    <t>HZS-007</t>
  </si>
  <si>
    <t>Skúšobná prevádzka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</si>
</sst>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;\-#,##0.000"/>
    <numFmt numFmtId="176" formatCode="#,##0.00000;\-#,##0.00000"/>
    <numFmt numFmtId="177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2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4" fontId="7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3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3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73" fontId="3" fillId="0" borderId="27" xfId="0" applyNumberFormat="1" applyFont="1" applyBorder="1" applyAlignment="1" applyProtection="1">
      <alignment horizontal="right" vertical="center"/>
      <protection/>
    </xf>
    <xf numFmtId="174" fontId="3" fillId="0" borderId="28" xfId="0" applyNumberFormat="1" applyFont="1" applyBorder="1" applyAlignment="1" applyProtection="1">
      <alignment horizontal="right" vertical="center"/>
      <protection/>
    </xf>
    <xf numFmtId="174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174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right" vertical="center"/>
      <protection/>
    </xf>
    <xf numFmtId="175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4" fontId="16" fillId="0" borderId="0" xfId="0" applyNumberFormat="1" applyFont="1" applyAlignment="1" applyProtection="1">
      <alignment horizontal="right" vertical="center"/>
      <protection/>
    </xf>
    <xf numFmtId="175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right" vertical="center"/>
      <protection/>
    </xf>
    <xf numFmtId="175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72" fontId="2" fillId="34" borderId="41" xfId="0" applyNumberFormat="1" applyFont="1" applyFill="1" applyBorder="1" applyAlignment="1" applyProtection="1">
      <alignment horizontal="center" vertical="center"/>
      <protection/>
    </xf>
    <xf numFmtId="172" fontId="2" fillId="34" borderId="60" xfId="0" applyNumberFormat="1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74" fontId="15" fillId="0" borderId="11" xfId="0" applyNumberFormat="1" applyFont="1" applyBorder="1" applyAlignment="1" applyProtection="1">
      <alignment horizontal="right" vertical="center"/>
      <protection/>
    </xf>
    <xf numFmtId="175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175" fontId="19" fillId="0" borderId="0" xfId="0" applyNumberFormat="1" applyFont="1" applyAlignment="1" applyProtection="1">
      <alignment horizontal="right" vertical="center"/>
      <protection/>
    </xf>
    <xf numFmtId="174" fontId="19" fillId="0" borderId="0" xfId="0" applyNumberFormat="1" applyFont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173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172" fontId="3" fillId="34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4" fontId="2" fillId="33" borderId="0" xfId="0" applyNumberFormat="1" applyFont="1" applyFill="1" applyAlignment="1" applyProtection="1">
      <alignment horizontal="right" vertical="center"/>
      <protection locked="0"/>
    </xf>
    <xf numFmtId="174" fontId="19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172" fontId="3" fillId="34" borderId="60" xfId="0" applyNumberFormat="1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177" fontId="2" fillId="33" borderId="0" xfId="0" applyNumberFormat="1" applyFont="1" applyFill="1" applyAlignment="1" applyProtection="1">
      <alignment horizontal="right" vertical="center"/>
      <protection locked="0"/>
    </xf>
    <xf numFmtId="177" fontId="19" fillId="33" borderId="0" xfId="0" applyNumberFormat="1" applyFont="1" applyFill="1" applyAlignment="1" applyProtection="1">
      <alignment horizontal="right" vertical="center"/>
      <protection locked="0"/>
    </xf>
    <xf numFmtId="173" fontId="7" fillId="33" borderId="41" xfId="0" applyNumberFormat="1" applyFont="1" applyFill="1" applyBorder="1" applyAlignment="1" applyProtection="1">
      <alignment horizontal="right" vertical="center"/>
      <protection locked="0"/>
    </xf>
    <xf numFmtId="174" fontId="0" fillId="33" borderId="27" xfId="0" applyNumberFormat="1" applyFont="1" applyFill="1" applyBorder="1" applyAlignment="1" applyProtection="1">
      <alignment horizontal="right" vertical="center"/>
      <protection locked="0"/>
    </xf>
    <xf numFmtId="174" fontId="7" fillId="33" borderId="31" xfId="0" applyNumberFormat="1" applyFont="1" applyFill="1" applyBorder="1" applyAlignment="1" applyProtection="1">
      <alignment horizontal="right" vertical="center"/>
      <protection locked="0"/>
    </xf>
    <xf numFmtId="174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174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32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 t="s">
        <v>14</v>
      </c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22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23</v>
      </c>
      <c r="F30" s="16"/>
      <c r="G30" s="16" t="s">
        <v>24</v>
      </c>
      <c r="H30" s="16"/>
      <c r="I30" s="16"/>
      <c r="J30" s="16"/>
      <c r="K30" s="16"/>
      <c r="L30" s="16"/>
      <c r="M30" s="16"/>
      <c r="N30" s="16"/>
      <c r="O30" s="36" t="s">
        <v>25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26</v>
      </c>
      <c r="H31" s="38"/>
      <c r="I31" s="39"/>
      <c r="J31" s="16"/>
      <c r="K31" s="16"/>
      <c r="L31" s="16"/>
      <c r="M31" s="16"/>
      <c r="N31" s="16"/>
      <c r="O31" s="40" t="s">
        <v>27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29</v>
      </c>
      <c r="B34" s="50"/>
      <c r="C34" s="50"/>
      <c r="D34" s="51"/>
      <c r="E34" s="52" t="s">
        <v>30</v>
      </c>
      <c r="F34" s="51"/>
      <c r="G34" s="52" t="s">
        <v>31</v>
      </c>
      <c r="H34" s="50"/>
      <c r="I34" s="51"/>
      <c r="J34" s="52" t="s">
        <v>32</v>
      </c>
      <c r="K34" s="50"/>
      <c r="L34" s="52" t="s">
        <v>33</v>
      </c>
      <c r="M34" s="50"/>
      <c r="N34" s="50"/>
      <c r="O34" s="51"/>
      <c r="P34" s="52" t="s">
        <v>34</v>
      </c>
      <c r="Q34" s="50"/>
      <c r="R34" s="50"/>
      <c r="S34" s="53"/>
    </row>
    <row r="35" spans="1:19" ht="20.25" customHeight="1">
      <c r="A35" s="54"/>
      <c r="B35" s="55"/>
      <c r="C35" s="55"/>
      <c r="D35" s="175">
        <v>0</v>
      </c>
      <c r="E35" s="56">
        <f>IF(D35=0,0,R47/D35)</f>
        <v>0</v>
      </c>
      <c r="F35" s="57"/>
      <c r="G35" s="58"/>
      <c r="H35" s="55"/>
      <c r="I35" s="175">
        <v>0</v>
      </c>
      <c r="J35" s="56">
        <f>IF(I35=0,0,R47/I35)</f>
        <v>0</v>
      </c>
      <c r="K35" s="59"/>
      <c r="L35" s="58"/>
      <c r="M35" s="55"/>
      <c r="N35" s="55"/>
      <c r="O35" s="175">
        <v>0</v>
      </c>
      <c r="P35" s="58"/>
      <c r="Q35" s="55"/>
      <c r="R35" s="60">
        <f>IF(O35=0,0,R47/O35)</f>
        <v>0</v>
      </c>
      <c r="S35" s="61"/>
    </row>
    <row r="36" spans="1:19" ht="20.25" customHeight="1">
      <c r="A36" s="45"/>
      <c r="B36" s="46"/>
      <c r="C36" s="46"/>
      <c r="D36" s="46"/>
      <c r="E36" s="47" t="s">
        <v>35</v>
      </c>
      <c r="F36" s="46"/>
      <c r="G36" s="46"/>
      <c r="H36" s="46"/>
      <c r="I36" s="46"/>
      <c r="J36" s="62" t="s">
        <v>36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3" t="s">
        <v>37</v>
      </c>
      <c r="B37" s="64"/>
      <c r="C37" s="65" t="s">
        <v>38</v>
      </c>
      <c r="D37" s="66"/>
      <c r="E37" s="66"/>
      <c r="F37" s="67"/>
      <c r="G37" s="63" t="s">
        <v>39</v>
      </c>
      <c r="H37" s="68"/>
      <c r="I37" s="65" t="s">
        <v>40</v>
      </c>
      <c r="J37" s="66"/>
      <c r="K37" s="66"/>
      <c r="L37" s="63" t="s">
        <v>41</v>
      </c>
      <c r="M37" s="68"/>
      <c r="N37" s="65" t="s">
        <v>42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43</v>
      </c>
      <c r="C38" s="19"/>
      <c r="D38" s="71" t="s">
        <v>44</v>
      </c>
      <c r="E38" s="72">
        <f>SUMIF(Rozpocet!O5:O65535,8,Rozpocet!I5:I65535)</f>
        <v>0</v>
      </c>
      <c r="F38" s="73"/>
      <c r="G38" s="69">
        <v>8</v>
      </c>
      <c r="H38" s="74" t="s">
        <v>45</v>
      </c>
      <c r="I38" s="35"/>
      <c r="J38" s="176">
        <v>0</v>
      </c>
      <c r="K38" s="75"/>
      <c r="L38" s="69">
        <v>13</v>
      </c>
      <c r="M38" s="33" t="s">
        <v>46</v>
      </c>
      <c r="N38" s="38"/>
      <c r="O38" s="38"/>
      <c r="P38" s="179"/>
      <c r="Q38" s="76" t="s">
        <v>47</v>
      </c>
      <c r="R38" s="178">
        <v>0</v>
      </c>
      <c r="S38" s="73"/>
    </row>
    <row r="39" spans="1:19" ht="20.25" customHeight="1">
      <c r="A39" s="69">
        <v>2</v>
      </c>
      <c r="B39" s="77"/>
      <c r="C39" s="28"/>
      <c r="D39" s="71" t="s">
        <v>48</v>
      </c>
      <c r="E39" s="72">
        <f>SUMIF(Rozpocet!O10:O65536,4,Rozpocet!I10:I65536)</f>
        <v>0</v>
      </c>
      <c r="F39" s="73"/>
      <c r="G39" s="69">
        <v>9</v>
      </c>
      <c r="H39" s="16" t="s">
        <v>49</v>
      </c>
      <c r="I39" s="71"/>
      <c r="J39" s="176">
        <v>0</v>
      </c>
      <c r="K39" s="75"/>
      <c r="L39" s="69">
        <v>14</v>
      </c>
      <c r="M39" s="33" t="s">
        <v>50</v>
      </c>
      <c r="N39" s="38"/>
      <c r="O39" s="38"/>
      <c r="P39" s="179"/>
      <c r="Q39" s="76" t="s">
        <v>47</v>
      </c>
      <c r="R39" s="178">
        <v>0</v>
      </c>
      <c r="S39" s="73"/>
    </row>
    <row r="40" spans="1:19" ht="20.25" customHeight="1">
      <c r="A40" s="69">
        <v>3</v>
      </c>
      <c r="B40" s="70" t="s">
        <v>51</v>
      </c>
      <c r="C40" s="19"/>
      <c r="D40" s="71" t="s">
        <v>44</v>
      </c>
      <c r="E40" s="72">
        <f>SUMIF(Rozpocet!O11:O65536,32,Rozpocet!I11:I65536)</f>
        <v>0</v>
      </c>
      <c r="F40" s="73"/>
      <c r="G40" s="69">
        <v>10</v>
      </c>
      <c r="H40" s="74" t="s">
        <v>52</v>
      </c>
      <c r="I40" s="35"/>
      <c r="J40" s="176">
        <v>0</v>
      </c>
      <c r="K40" s="75"/>
      <c r="L40" s="69">
        <v>15</v>
      </c>
      <c r="M40" s="33" t="s">
        <v>53</v>
      </c>
      <c r="N40" s="38"/>
      <c r="O40" s="38"/>
      <c r="P40" s="179"/>
      <c r="Q40" s="76" t="s">
        <v>47</v>
      </c>
      <c r="R40" s="178">
        <v>0</v>
      </c>
      <c r="S40" s="73"/>
    </row>
    <row r="41" spans="1:19" ht="20.25" customHeight="1">
      <c r="A41" s="69">
        <v>4</v>
      </c>
      <c r="B41" s="77"/>
      <c r="C41" s="28"/>
      <c r="D41" s="71" t="s">
        <v>48</v>
      </c>
      <c r="E41" s="72">
        <f>SUMIF(Rozpocet!O12:O65536,16,Rozpocet!I12:I65536)+SUMIF(Rozpocet!O12:O65536,128,Rozpocet!I12:I65536)</f>
        <v>0</v>
      </c>
      <c r="F41" s="73"/>
      <c r="G41" s="69">
        <v>11</v>
      </c>
      <c r="H41" s="74"/>
      <c r="I41" s="35"/>
      <c r="J41" s="176">
        <v>0</v>
      </c>
      <c r="K41" s="75"/>
      <c r="L41" s="69">
        <v>16</v>
      </c>
      <c r="M41" s="33" t="s">
        <v>54</v>
      </c>
      <c r="N41" s="38"/>
      <c r="O41" s="38"/>
      <c r="P41" s="179"/>
      <c r="Q41" s="76" t="s">
        <v>47</v>
      </c>
      <c r="R41" s="178">
        <v>0</v>
      </c>
      <c r="S41" s="73"/>
    </row>
    <row r="42" spans="1:19" ht="20.25" customHeight="1">
      <c r="A42" s="69">
        <v>5</v>
      </c>
      <c r="B42" s="70" t="s">
        <v>55</v>
      </c>
      <c r="C42" s="19"/>
      <c r="D42" s="71" t="s">
        <v>44</v>
      </c>
      <c r="E42" s="72">
        <f>SUMIF(Rozpocet!O13:O65536,256,Rozpocet!I13:I65536)</f>
        <v>0</v>
      </c>
      <c r="F42" s="73"/>
      <c r="G42" s="78"/>
      <c r="H42" s="38"/>
      <c r="I42" s="35"/>
      <c r="J42" s="79"/>
      <c r="K42" s="75"/>
      <c r="L42" s="69">
        <v>17</v>
      </c>
      <c r="M42" s="33" t="s">
        <v>56</v>
      </c>
      <c r="N42" s="38"/>
      <c r="O42" s="38"/>
      <c r="P42" s="179"/>
      <c r="Q42" s="76" t="s">
        <v>47</v>
      </c>
      <c r="R42" s="178">
        <v>0</v>
      </c>
      <c r="S42" s="73"/>
    </row>
    <row r="43" spans="1:19" ht="20.25" customHeight="1">
      <c r="A43" s="69">
        <v>6</v>
      </c>
      <c r="B43" s="77"/>
      <c r="C43" s="28"/>
      <c r="D43" s="71" t="s">
        <v>48</v>
      </c>
      <c r="E43" s="72">
        <f>SUMIF(Rozpocet!O14:O65536,64,Rozpocet!I14:I65536)</f>
        <v>0</v>
      </c>
      <c r="F43" s="73"/>
      <c r="G43" s="78"/>
      <c r="H43" s="38"/>
      <c r="I43" s="35"/>
      <c r="J43" s="79"/>
      <c r="K43" s="75"/>
      <c r="L43" s="69">
        <v>18</v>
      </c>
      <c r="M43" s="74" t="s">
        <v>57</v>
      </c>
      <c r="N43" s="38"/>
      <c r="O43" s="38"/>
      <c r="P43" s="38"/>
      <c r="Q43" s="38"/>
      <c r="R43" s="72">
        <f>SUMIF(Rozpocet!O14:O65536,1024,Rozpocet!I14:I65536)</f>
        <v>0</v>
      </c>
      <c r="S43" s="73"/>
    </row>
    <row r="44" spans="1:19" ht="20.25" customHeight="1">
      <c r="A44" s="69">
        <v>7</v>
      </c>
      <c r="B44" s="80" t="s">
        <v>58</v>
      </c>
      <c r="C44" s="38"/>
      <c r="D44" s="35"/>
      <c r="E44" s="81">
        <f>SUM(E38:E43)</f>
        <v>0</v>
      </c>
      <c r="F44" s="48"/>
      <c r="G44" s="69">
        <v>12</v>
      </c>
      <c r="H44" s="80" t="s">
        <v>59</v>
      </c>
      <c r="I44" s="35"/>
      <c r="J44" s="82">
        <f>SUM(J38:J41)</f>
        <v>0</v>
      </c>
      <c r="K44" s="83"/>
      <c r="L44" s="69">
        <v>19</v>
      </c>
      <c r="M44" s="80" t="s">
        <v>60</v>
      </c>
      <c r="N44" s="38"/>
      <c r="O44" s="38"/>
      <c r="P44" s="38"/>
      <c r="Q44" s="73"/>
      <c r="R44" s="81">
        <f>SUM(R38:R43)</f>
        <v>0</v>
      </c>
      <c r="S44" s="48"/>
    </row>
    <row r="45" spans="1:19" ht="20.25" customHeight="1">
      <c r="A45" s="84">
        <v>20</v>
      </c>
      <c r="B45" s="85" t="s">
        <v>61</v>
      </c>
      <c r="C45" s="86"/>
      <c r="D45" s="87"/>
      <c r="E45" s="88">
        <f>SUMIF(Rozpocet!O14:O65536,512,Rozpocet!I14:I65536)</f>
        <v>0</v>
      </c>
      <c r="F45" s="44"/>
      <c r="G45" s="84">
        <v>21</v>
      </c>
      <c r="H45" s="85" t="s">
        <v>62</v>
      </c>
      <c r="I45" s="87"/>
      <c r="J45" s="177">
        <v>0</v>
      </c>
      <c r="K45" s="89">
        <f>M49</f>
        <v>20</v>
      </c>
      <c r="L45" s="84">
        <v>22</v>
      </c>
      <c r="M45" s="85" t="s">
        <v>63</v>
      </c>
      <c r="N45" s="86"/>
      <c r="O45" s="43"/>
      <c r="P45" s="43"/>
      <c r="Q45" s="43"/>
      <c r="R45" s="88">
        <f>SUMIF(Rozpocet!O14:O65536,"&lt;4",Rozpocet!I14:I65536)+SUMIF(Rozpocet!O14:O65536,"&gt;1024",Rozpocet!I14:I65536)</f>
        <v>0</v>
      </c>
      <c r="S45" s="44"/>
    </row>
    <row r="46" spans="1:19" ht="20.25" customHeight="1">
      <c r="A46" s="90" t="s">
        <v>21</v>
      </c>
      <c r="B46" s="13"/>
      <c r="C46" s="13"/>
      <c r="D46" s="13"/>
      <c r="E46" s="13"/>
      <c r="F46" s="91"/>
      <c r="G46" s="92"/>
      <c r="H46" s="13"/>
      <c r="I46" s="13"/>
      <c r="J46" s="13"/>
      <c r="K46" s="13"/>
      <c r="L46" s="63" t="s">
        <v>64</v>
      </c>
      <c r="M46" s="51"/>
      <c r="N46" s="65" t="s">
        <v>65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3"/>
      <c r="H47" s="16"/>
      <c r="I47" s="16"/>
      <c r="J47" s="16"/>
      <c r="K47" s="16"/>
      <c r="L47" s="69">
        <v>23</v>
      </c>
      <c r="M47" s="74" t="s">
        <v>66</v>
      </c>
      <c r="N47" s="38"/>
      <c r="O47" s="38"/>
      <c r="P47" s="38"/>
      <c r="Q47" s="73"/>
      <c r="R47" s="81">
        <f>ROUND(E44+J44+R44+E45+J45+R45,1)</f>
        <v>0</v>
      </c>
      <c r="S47" s="48"/>
    </row>
    <row r="48" spans="1:19" ht="20.25" customHeight="1">
      <c r="A48" s="94" t="s">
        <v>67</v>
      </c>
      <c r="B48" s="27"/>
      <c r="C48" s="27"/>
      <c r="D48" s="27"/>
      <c r="E48" s="27"/>
      <c r="F48" s="28"/>
      <c r="G48" s="95" t="s">
        <v>68</v>
      </c>
      <c r="H48" s="27"/>
      <c r="I48" s="27"/>
      <c r="J48" s="27"/>
      <c r="K48" s="27"/>
      <c r="L48" s="69">
        <v>24</v>
      </c>
      <c r="M48" s="96">
        <v>20</v>
      </c>
      <c r="N48" s="35" t="s">
        <v>47</v>
      </c>
      <c r="O48" s="97">
        <f>R47-O49</f>
        <v>0</v>
      </c>
      <c r="P48" s="27" t="s">
        <v>69</v>
      </c>
      <c r="Q48" s="27"/>
      <c r="R48" s="98">
        <f>ROUND(O48*M48/100,1)</f>
        <v>0</v>
      </c>
      <c r="S48" s="99"/>
    </row>
    <row r="49" spans="1:19" ht="20.25" customHeight="1">
      <c r="A49" s="100" t="s">
        <v>20</v>
      </c>
      <c r="B49" s="18"/>
      <c r="C49" s="18"/>
      <c r="D49" s="18"/>
      <c r="E49" s="18"/>
      <c r="F49" s="19"/>
      <c r="G49" s="101"/>
      <c r="H49" s="18"/>
      <c r="I49" s="18"/>
      <c r="J49" s="18"/>
      <c r="K49" s="18"/>
      <c r="L49" s="69">
        <v>25</v>
      </c>
      <c r="M49" s="96">
        <v>20</v>
      </c>
      <c r="N49" s="35" t="s">
        <v>47</v>
      </c>
      <c r="O49" s="97">
        <f>SUMIF(Rozpocet!N14:N65536,M49,Rozpocet!I14:I65536)+SUMIF(P38:P42,M49,R38:R42)+IF(K45=M49,J45,0)</f>
        <v>0</v>
      </c>
      <c r="P49" s="38" t="s">
        <v>69</v>
      </c>
      <c r="Q49" s="38"/>
      <c r="R49" s="72">
        <f>ROUND(O49*M49/100,1)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3"/>
      <c r="H50" s="16"/>
      <c r="I50" s="16"/>
      <c r="J50" s="16"/>
      <c r="K50" s="16"/>
      <c r="L50" s="84">
        <v>26</v>
      </c>
      <c r="M50" s="102" t="s">
        <v>70</v>
      </c>
      <c r="N50" s="86"/>
      <c r="O50" s="86"/>
      <c r="P50" s="86"/>
      <c r="Q50" s="43"/>
      <c r="R50" s="103">
        <f>R47+R48+R49</f>
        <v>0</v>
      </c>
      <c r="S50" s="104"/>
    </row>
    <row r="51" spans="1:19" ht="20.25" customHeight="1">
      <c r="A51" s="94" t="s">
        <v>71</v>
      </c>
      <c r="B51" s="27"/>
      <c r="C51" s="27"/>
      <c r="D51" s="27"/>
      <c r="E51" s="27"/>
      <c r="F51" s="28"/>
      <c r="G51" s="95" t="s">
        <v>68</v>
      </c>
      <c r="H51" s="27"/>
      <c r="I51" s="27"/>
      <c r="J51" s="27"/>
      <c r="K51" s="27"/>
      <c r="L51" s="63" t="s">
        <v>72</v>
      </c>
      <c r="M51" s="51"/>
      <c r="N51" s="65" t="s">
        <v>73</v>
      </c>
      <c r="O51" s="50"/>
      <c r="P51" s="50"/>
      <c r="Q51" s="50"/>
      <c r="R51" s="105"/>
      <c r="S51" s="53"/>
    </row>
    <row r="52" spans="1:19" ht="20.25" customHeight="1">
      <c r="A52" s="100" t="s">
        <v>22</v>
      </c>
      <c r="B52" s="18"/>
      <c r="C52" s="18"/>
      <c r="D52" s="18"/>
      <c r="E52" s="18"/>
      <c r="F52" s="19"/>
      <c r="G52" s="101"/>
      <c r="H52" s="18"/>
      <c r="I52" s="18"/>
      <c r="J52" s="18"/>
      <c r="K52" s="18"/>
      <c r="L52" s="69">
        <v>27</v>
      </c>
      <c r="M52" s="74" t="s">
        <v>74</v>
      </c>
      <c r="N52" s="38"/>
      <c r="O52" s="38"/>
      <c r="P52" s="38"/>
      <c r="Q52" s="35"/>
      <c r="R52" s="178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3"/>
      <c r="H53" s="16"/>
      <c r="I53" s="16"/>
      <c r="J53" s="16"/>
      <c r="K53" s="16"/>
      <c r="L53" s="69">
        <v>28</v>
      </c>
      <c r="M53" s="74" t="s">
        <v>75</v>
      </c>
      <c r="N53" s="38"/>
      <c r="O53" s="38"/>
      <c r="P53" s="38"/>
      <c r="Q53" s="35"/>
      <c r="R53" s="178">
        <v>0</v>
      </c>
      <c r="S53" s="73"/>
    </row>
    <row r="54" spans="1:19" ht="20.25" customHeight="1">
      <c r="A54" s="106" t="s">
        <v>67</v>
      </c>
      <c r="B54" s="43"/>
      <c r="C54" s="43"/>
      <c r="D54" s="43"/>
      <c r="E54" s="43"/>
      <c r="F54" s="107"/>
      <c r="G54" s="108" t="s">
        <v>68</v>
      </c>
      <c r="H54" s="43"/>
      <c r="I54" s="43"/>
      <c r="J54" s="43"/>
      <c r="K54" s="43"/>
      <c r="L54" s="84">
        <v>29</v>
      </c>
      <c r="M54" s="85" t="s">
        <v>76</v>
      </c>
      <c r="N54" s="86"/>
      <c r="O54" s="86"/>
      <c r="P54" s="86"/>
      <c r="Q54" s="87"/>
      <c r="R54" s="180">
        <v>0</v>
      </c>
      <c r="S54" s="109"/>
    </row>
  </sheetData>
  <sheetProtection password="CC35" sheet="1" objects="1" scenarios="1"/>
  <printOptions horizontalCentered="1" verticalCentered="1"/>
  <pageMargins left="0.5905511975288391" right="0.5905511975288391" top="0.9055117964744568" bottom="0.9055117964744568" header="0" footer="0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10" t="s">
        <v>77</v>
      </c>
      <c r="B1" s="111"/>
      <c r="C1" s="111"/>
      <c r="D1" s="111"/>
      <c r="E1" s="111"/>
    </row>
    <row r="2" spans="1:5" ht="12" customHeight="1">
      <c r="A2" s="112" t="s">
        <v>78</v>
      </c>
      <c r="B2" s="113" t="str">
        <f>'Krycí list'!E5</f>
        <v>PRESTAVBA MŠ NA OU </v>
      </c>
      <c r="C2" s="114"/>
      <c r="D2" s="114"/>
      <c r="E2" s="114"/>
    </row>
    <row r="3" spans="1:5" ht="12" customHeight="1">
      <c r="A3" s="112" t="s">
        <v>79</v>
      </c>
      <c r="B3" s="113" t="str">
        <f>'Krycí list'!E7</f>
        <v>Ústredné vykurovanie</v>
      </c>
      <c r="C3" s="115"/>
      <c r="D3" s="113"/>
      <c r="E3" s="116"/>
    </row>
    <row r="4" spans="1:5" ht="12" customHeight="1">
      <c r="A4" s="112" t="s">
        <v>80</v>
      </c>
      <c r="B4" s="113" t="str">
        <f>'Krycí list'!E9</f>
        <v> </v>
      </c>
      <c r="C4" s="115"/>
      <c r="D4" s="113"/>
      <c r="E4" s="116"/>
    </row>
    <row r="5" spans="1:5" ht="12" customHeight="1">
      <c r="A5" s="113" t="s">
        <v>81</v>
      </c>
      <c r="B5" s="113" t="str">
        <f>'Krycí list'!P5</f>
        <v> </v>
      </c>
      <c r="C5" s="115"/>
      <c r="D5" s="113"/>
      <c r="E5" s="116"/>
    </row>
    <row r="6" spans="1:5" ht="6" customHeight="1">
      <c r="A6" s="113"/>
      <c r="B6" s="113"/>
      <c r="C6" s="115"/>
      <c r="D6" s="113"/>
      <c r="E6" s="116"/>
    </row>
    <row r="7" spans="1:5" ht="12" customHeight="1">
      <c r="A7" s="113" t="s">
        <v>82</v>
      </c>
      <c r="B7" s="113" t="str">
        <f>'Krycí list'!E26</f>
        <v> </v>
      </c>
      <c r="C7" s="115"/>
      <c r="D7" s="113"/>
      <c r="E7" s="116"/>
    </row>
    <row r="8" spans="1:5" ht="12" customHeight="1">
      <c r="A8" s="113" t="s">
        <v>83</v>
      </c>
      <c r="B8" s="113" t="str">
        <f>'Krycí list'!E28</f>
        <v> </v>
      </c>
      <c r="C8" s="115"/>
      <c r="D8" s="113"/>
      <c r="E8" s="116"/>
    </row>
    <row r="9" spans="1:5" ht="12" customHeight="1">
      <c r="A9" s="113" t="s">
        <v>84</v>
      </c>
      <c r="B9" s="113" t="s">
        <v>85</v>
      </c>
      <c r="C9" s="115"/>
      <c r="D9" s="113"/>
      <c r="E9" s="116"/>
    </row>
    <row r="10" spans="1:5" ht="6" customHeight="1">
      <c r="A10" s="111"/>
      <c r="B10" s="111"/>
      <c r="C10" s="111"/>
      <c r="D10" s="111"/>
      <c r="E10" s="111"/>
    </row>
    <row r="11" spans="1:5" ht="12" customHeight="1">
      <c r="A11" s="117" t="s">
        <v>86</v>
      </c>
      <c r="B11" s="118" t="s">
        <v>87</v>
      </c>
      <c r="C11" s="119" t="s">
        <v>88</v>
      </c>
      <c r="D11" s="120" t="s">
        <v>89</v>
      </c>
      <c r="E11" s="119" t="s">
        <v>90</v>
      </c>
    </row>
    <row r="12" spans="1:5" ht="12" customHeight="1">
      <c r="A12" s="121">
        <v>1</v>
      </c>
      <c r="B12" s="122">
        <v>2</v>
      </c>
      <c r="C12" s="123">
        <v>3</v>
      </c>
      <c r="D12" s="124">
        <v>4</v>
      </c>
      <c r="E12" s="123">
        <v>5</v>
      </c>
    </row>
    <row r="13" spans="1:5" ht="3.75" customHeight="1">
      <c r="A13" s="125"/>
      <c r="B13" s="125"/>
      <c r="C13" s="125"/>
      <c r="D13" s="125"/>
      <c r="E13" s="125"/>
    </row>
    <row r="14" spans="1:5" s="126" customFormat="1" ht="12.75" customHeight="1">
      <c r="A14" s="127" t="str">
        <f>Rozpocet!D14</f>
        <v>PSV</v>
      </c>
      <c r="B14" s="128" t="str">
        <f>Rozpocet!E14</f>
        <v>Práce a dodávky PSV</v>
      </c>
      <c r="C14" s="129">
        <f>Rozpocet!I14</f>
        <v>0</v>
      </c>
      <c r="D14" s="130">
        <f>Rozpocet!K14</f>
        <v>0</v>
      </c>
      <c r="E14" s="130">
        <f>Rozpocet!M14</f>
        <v>0</v>
      </c>
    </row>
    <row r="15" spans="1:5" s="126" customFormat="1" ht="12.75" customHeight="1">
      <c r="A15" s="131" t="str">
        <f>Rozpocet!D15</f>
        <v>713</v>
      </c>
      <c r="B15" s="132" t="str">
        <f>Rozpocet!E15</f>
        <v>Izolácie tepelné</v>
      </c>
      <c r="C15" s="133">
        <f>Rozpocet!I15</f>
        <v>0</v>
      </c>
      <c r="D15" s="134">
        <f>Rozpocet!K15</f>
        <v>0</v>
      </c>
      <c r="E15" s="134">
        <f>Rozpocet!M15</f>
        <v>0</v>
      </c>
    </row>
    <row r="16" spans="1:5" s="126" customFormat="1" ht="12.75" customHeight="1">
      <c r="A16" s="131" t="str">
        <f>Rozpocet!D25</f>
        <v>731</v>
      </c>
      <c r="B16" s="132" t="str">
        <f>Rozpocet!E25</f>
        <v>Ústredné kúrenie, kotolne</v>
      </c>
      <c r="C16" s="133">
        <f>Rozpocet!I25</f>
        <v>0</v>
      </c>
      <c r="D16" s="134">
        <f>Rozpocet!K25</f>
        <v>0</v>
      </c>
      <c r="E16" s="134">
        <f>Rozpocet!M25</f>
        <v>0</v>
      </c>
    </row>
    <row r="17" spans="1:5" s="126" customFormat="1" ht="12.75" customHeight="1">
      <c r="A17" s="131" t="str">
        <f>Rozpocet!D33</f>
        <v>732</v>
      </c>
      <c r="B17" s="132" t="str">
        <f>Rozpocet!E33</f>
        <v>Ústredné kúrenie, strojovne</v>
      </c>
      <c r="C17" s="133">
        <f>Rozpocet!I33</f>
        <v>0</v>
      </c>
      <c r="D17" s="134">
        <f>Rozpocet!K33</f>
        <v>0</v>
      </c>
      <c r="E17" s="134">
        <f>Rozpocet!M33</f>
        <v>0</v>
      </c>
    </row>
    <row r="18" spans="1:5" s="126" customFormat="1" ht="12.75" customHeight="1">
      <c r="A18" s="131" t="str">
        <f>Rozpocet!D35</f>
        <v>733</v>
      </c>
      <c r="B18" s="132" t="str">
        <f>Rozpocet!E35</f>
        <v>Ústredné kúrenie, rozvodné potrubie</v>
      </c>
      <c r="C18" s="133">
        <f>Rozpocet!I35</f>
        <v>0</v>
      </c>
      <c r="D18" s="134">
        <f>Rozpocet!K35</f>
        <v>0</v>
      </c>
      <c r="E18" s="134">
        <f>Rozpocet!M35</f>
        <v>0</v>
      </c>
    </row>
    <row r="19" spans="1:5" s="126" customFormat="1" ht="12.75" customHeight="1">
      <c r="A19" s="131" t="str">
        <f>Rozpocet!D47</f>
        <v>734</v>
      </c>
      <c r="B19" s="132" t="str">
        <f>Rozpocet!E47</f>
        <v>Ústredné kúrenie, armatúry.</v>
      </c>
      <c r="C19" s="133">
        <f>Rozpocet!I47</f>
        <v>0</v>
      </c>
      <c r="D19" s="134">
        <f>Rozpocet!K47</f>
        <v>0</v>
      </c>
      <c r="E19" s="134">
        <f>Rozpocet!M47</f>
        <v>0</v>
      </c>
    </row>
    <row r="20" spans="1:5" s="126" customFormat="1" ht="12.75" customHeight="1">
      <c r="A20" s="131" t="str">
        <f>Rozpocet!D60</f>
        <v>735</v>
      </c>
      <c r="B20" s="132" t="str">
        <f>Rozpocet!E60</f>
        <v>Ústredné kúrenie, vykurov. telesá</v>
      </c>
      <c r="C20" s="133">
        <f>Rozpocet!I60</f>
        <v>0</v>
      </c>
      <c r="D20" s="134">
        <f>Rozpocet!K60</f>
        <v>0</v>
      </c>
      <c r="E20" s="134">
        <f>Rozpocet!M60</f>
        <v>0</v>
      </c>
    </row>
    <row r="21" spans="1:5" s="126" customFormat="1" ht="12.75" customHeight="1">
      <c r="A21" s="131" t="str">
        <f>Rozpocet!D80</f>
        <v>764</v>
      </c>
      <c r="B21" s="132" t="str">
        <f>Rozpocet!E80</f>
        <v>Konštrukcie klampiarske</v>
      </c>
      <c r="C21" s="133">
        <f>Rozpocet!I80</f>
        <v>0</v>
      </c>
      <c r="D21" s="134">
        <f>Rozpocet!K80</f>
        <v>0</v>
      </c>
      <c r="E21" s="134">
        <f>Rozpocet!M80</f>
        <v>0</v>
      </c>
    </row>
    <row r="22" spans="1:5" s="126" customFormat="1" ht="12.75" customHeight="1">
      <c r="A22" s="131" t="str">
        <f>Rozpocet!D82</f>
        <v>767</v>
      </c>
      <c r="B22" s="132" t="str">
        <f>Rozpocet!E82</f>
        <v>Konštrukcie doplnkové kovové</v>
      </c>
      <c r="C22" s="133">
        <f>Rozpocet!I82</f>
        <v>0</v>
      </c>
      <c r="D22" s="134">
        <f>Rozpocet!K82</f>
        <v>0</v>
      </c>
      <c r="E22" s="134">
        <f>Rozpocet!M82</f>
        <v>0</v>
      </c>
    </row>
    <row r="23" spans="1:5" s="126" customFormat="1" ht="12.75" customHeight="1">
      <c r="A23" s="127" t="str">
        <f>Rozpocet!D85</f>
        <v>OST</v>
      </c>
      <c r="B23" s="128" t="str">
        <f>Rozpocet!E85</f>
        <v>Ostatné</v>
      </c>
      <c r="C23" s="129">
        <f>Rozpocet!I85</f>
        <v>0</v>
      </c>
      <c r="D23" s="130">
        <f>Rozpocet!K85</f>
        <v>0</v>
      </c>
      <c r="E23" s="130">
        <f>Rozpocet!M85</f>
        <v>0</v>
      </c>
    </row>
    <row r="24" spans="2:5" s="135" customFormat="1" ht="12.75" customHeight="1">
      <c r="B24" s="136" t="s">
        <v>91</v>
      </c>
      <c r="C24" s="137">
        <f>Rozpocet!I90</f>
        <v>0</v>
      </c>
      <c r="D24" s="138">
        <f>Rozpocet!K90</f>
        <v>0</v>
      </c>
      <c r="E24" s="138">
        <f>Rozpocet!M90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showGridLines="0" tabSelected="1" zoomScalePageLayoutView="0" workbookViewId="0" topLeftCell="A1">
      <pane ySplit="13" topLeftCell="A76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110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40"/>
    </row>
    <row r="2" spans="1:16" ht="11.25" customHeight="1">
      <c r="A2" s="112" t="s">
        <v>78</v>
      </c>
      <c r="B2" s="113"/>
      <c r="C2" s="113" t="str">
        <f>'Krycí list'!E5</f>
        <v>PRESTAVBA MŠ NA OU </v>
      </c>
      <c r="D2" s="113"/>
      <c r="E2" s="113"/>
      <c r="F2" s="113"/>
      <c r="G2" s="113"/>
      <c r="H2" s="113"/>
      <c r="I2" s="113"/>
      <c r="J2" s="113"/>
      <c r="K2" s="113"/>
      <c r="L2" s="139"/>
      <c r="M2" s="139"/>
      <c r="N2" s="139"/>
      <c r="O2" s="140"/>
      <c r="P2" s="140"/>
    </row>
    <row r="3" spans="1:16" ht="11.25" customHeight="1">
      <c r="A3" s="112" t="s">
        <v>79</v>
      </c>
      <c r="B3" s="113"/>
      <c r="C3" s="113" t="str">
        <f>'Krycí list'!E7</f>
        <v>Ústredné vykurovanie</v>
      </c>
      <c r="D3" s="113"/>
      <c r="E3" s="113"/>
      <c r="F3" s="113"/>
      <c r="G3" s="113"/>
      <c r="H3" s="113"/>
      <c r="I3" s="113"/>
      <c r="J3" s="113"/>
      <c r="K3" s="113"/>
      <c r="L3" s="139"/>
      <c r="M3" s="139"/>
      <c r="N3" s="139"/>
      <c r="O3" s="140"/>
      <c r="P3" s="140"/>
    </row>
    <row r="4" spans="1:16" ht="11.25" customHeight="1">
      <c r="A4" s="112" t="s">
        <v>80</v>
      </c>
      <c r="B4" s="113"/>
      <c r="C4" s="113" t="str">
        <f>'Krycí list'!E9</f>
        <v> </v>
      </c>
      <c r="D4" s="113"/>
      <c r="E4" s="113"/>
      <c r="F4" s="113"/>
      <c r="G4" s="113"/>
      <c r="H4" s="113"/>
      <c r="I4" s="113"/>
      <c r="J4" s="113"/>
      <c r="K4" s="113"/>
      <c r="L4" s="139"/>
      <c r="M4" s="139"/>
      <c r="N4" s="139"/>
      <c r="O4" s="140"/>
      <c r="P4" s="140"/>
    </row>
    <row r="5" spans="1:16" ht="11.25" customHeight="1">
      <c r="A5" s="113" t="s">
        <v>93</v>
      </c>
      <c r="B5" s="113"/>
      <c r="C5" s="113" t="str">
        <f>'Krycí list'!P5</f>
        <v> </v>
      </c>
      <c r="D5" s="113"/>
      <c r="E5" s="113"/>
      <c r="F5" s="113"/>
      <c r="G5" s="113"/>
      <c r="H5" s="113"/>
      <c r="I5" s="113"/>
      <c r="J5" s="113"/>
      <c r="K5" s="113"/>
      <c r="L5" s="139"/>
      <c r="M5" s="139"/>
      <c r="N5" s="139"/>
      <c r="O5" s="140"/>
      <c r="P5" s="140"/>
    </row>
    <row r="6" spans="1:16" ht="5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39"/>
      <c r="M6" s="139"/>
      <c r="N6" s="139"/>
      <c r="O6" s="140"/>
      <c r="P6" s="140"/>
    </row>
    <row r="7" spans="1:16" ht="11.25" customHeight="1">
      <c r="A7" s="113" t="s">
        <v>82</v>
      </c>
      <c r="B7" s="113"/>
      <c r="C7" s="113" t="str">
        <f>'Krycí list'!E26</f>
        <v> </v>
      </c>
      <c r="D7" s="113"/>
      <c r="E7" s="113"/>
      <c r="F7" s="113"/>
      <c r="G7" s="113"/>
      <c r="H7" s="113"/>
      <c r="I7" s="113"/>
      <c r="J7" s="113"/>
      <c r="K7" s="113"/>
      <c r="L7" s="139"/>
      <c r="M7" s="139"/>
      <c r="N7" s="139"/>
      <c r="O7" s="140"/>
      <c r="P7" s="140"/>
    </row>
    <row r="8" spans="1:16" ht="11.25" customHeight="1">
      <c r="A8" s="113" t="s">
        <v>83</v>
      </c>
      <c r="B8" s="113"/>
      <c r="C8" s="113" t="str">
        <f>'Krycí list'!E28</f>
        <v> </v>
      </c>
      <c r="D8" s="113"/>
      <c r="E8" s="113"/>
      <c r="F8" s="113"/>
      <c r="G8" s="113"/>
      <c r="H8" s="113"/>
      <c r="I8" s="113"/>
      <c r="J8" s="113"/>
      <c r="K8" s="113"/>
      <c r="L8" s="139"/>
      <c r="M8" s="139"/>
      <c r="N8" s="139"/>
      <c r="O8" s="140"/>
      <c r="P8" s="140"/>
    </row>
    <row r="9" spans="1:16" ht="11.25" customHeight="1">
      <c r="A9" s="113" t="s">
        <v>84</v>
      </c>
      <c r="B9" s="113"/>
      <c r="C9" s="113" t="s">
        <v>85</v>
      </c>
      <c r="D9" s="113"/>
      <c r="E9" s="113"/>
      <c r="F9" s="113"/>
      <c r="G9" s="113"/>
      <c r="H9" s="113"/>
      <c r="I9" s="113"/>
      <c r="J9" s="113"/>
      <c r="K9" s="113"/>
      <c r="L9" s="139"/>
      <c r="M9" s="139"/>
      <c r="N9" s="139"/>
      <c r="O9" s="140"/>
      <c r="P9" s="140"/>
    </row>
    <row r="10" spans="1:16" ht="6" customHeight="1">
      <c r="A10" s="139"/>
      <c r="B10" s="139"/>
      <c r="C10" s="139"/>
      <c r="D10" s="139"/>
      <c r="E10" s="139"/>
      <c r="F10" s="139"/>
      <c r="G10" s="139"/>
      <c r="H10" s="162"/>
      <c r="I10" s="139"/>
      <c r="J10" s="139"/>
      <c r="K10" s="139"/>
      <c r="L10" s="139"/>
      <c r="M10" s="139"/>
      <c r="N10" s="162"/>
      <c r="O10" s="140"/>
      <c r="P10" s="140"/>
    </row>
    <row r="11" spans="1:16" ht="21.75" customHeight="1">
      <c r="A11" s="117" t="s">
        <v>94</v>
      </c>
      <c r="B11" s="118" t="s">
        <v>95</v>
      </c>
      <c r="C11" s="118" t="s">
        <v>96</v>
      </c>
      <c r="D11" s="118" t="s">
        <v>97</v>
      </c>
      <c r="E11" s="118" t="s">
        <v>87</v>
      </c>
      <c r="F11" s="118" t="s">
        <v>98</v>
      </c>
      <c r="G11" s="118" t="s">
        <v>99</v>
      </c>
      <c r="H11" s="163" t="s">
        <v>100</v>
      </c>
      <c r="I11" s="118" t="s">
        <v>88</v>
      </c>
      <c r="J11" s="118" t="s">
        <v>101</v>
      </c>
      <c r="K11" s="118" t="s">
        <v>89</v>
      </c>
      <c r="L11" s="118" t="s">
        <v>102</v>
      </c>
      <c r="M11" s="118" t="s">
        <v>103</v>
      </c>
      <c r="N11" s="170" t="s">
        <v>104</v>
      </c>
      <c r="O11" s="141" t="s">
        <v>105</v>
      </c>
      <c r="P11" s="142" t="s">
        <v>106</v>
      </c>
    </row>
    <row r="12" spans="1:16" ht="11.25" customHeight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64">
        <v>8</v>
      </c>
      <c r="I12" s="122">
        <v>9</v>
      </c>
      <c r="J12" s="122"/>
      <c r="K12" s="122"/>
      <c r="L12" s="122"/>
      <c r="M12" s="122"/>
      <c r="N12" s="171">
        <v>10</v>
      </c>
      <c r="O12" s="143">
        <v>11</v>
      </c>
      <c r="P12" s="144">
        <v>12</v>
      </c>
    </row>
    <row r="13" spans="1:16" ht="3.75" customHeight="1">
      <c r="A13" s="139"/>
      <c r="B13" s="139"/>
      <c r="C13" s="139"/>
      <c r="D13" s="139"/>
      <c r="E13" s="139"/>
      <c r="F13" s="139"/>
      <c r="G13" s="139"/>
      <c r="H13" s="162"/>
      <c r="I13" s="139"/>
      <c r="J13" s="139"/>
      <c r="K13" s="139"/>
      <c r="L13" s="139"/>
      <c r="M13" s="139"/>
      <c r="N13" s="172"/>
      <c r="O13" s="145"/>
      <c r="P13" s="146"/>
    </row>
    <row r="14" spans="1:16" s="126" customFormat="1" ht="12.75" customHeight="1">
      <c r="A14" s="147"/>
      <c r="B14" s="148" t="s">
        <v>64</v>
      </c>
      <c r="C14" s="147"/>
      <c r="D14" s="147" t="s">
        <v>51</v>
      </c>
      <c r="E14" s="147" t="s">
        <v>107</v>
      </c>
      <c r="F14" s="147"/>
      <c r="G14" s="147"/>
      <c r="H14" s="165"/>
      <c r="I14" s="149">
        <f>I15+I25+I33+I35+I47+I60+I80+I82</f>
        <v>0</v>
      </c>
      <c r="J14" s="147"/>
      <c r="K14" s="150">
        <f>K15+K25+K33+K35+K47+K60+K80+K82</f>
        <v>0</v>
      </c>
      <c r="L14" s="147"/>
      <c r="M14" s="150">
        <f>M15+M25+M33+M35+M47+M60+M80+M82</f>
        <v>0</v>
      </c>
      <c r="N14" s="165"/>
      <c r="P14" s="128" t="s">
        <v>108</v>
      </c>
    </row>
    <row r="15" spans="2:16" s="126" customFormat="1" ht="12.75" customHeight="1">
      <c r="B15" s="131" t="s">
        <v>64</v>
      </c>
      <c r="D15" s="132" t="s">
        <v>109</v>
      </c>
      <c r="E15" s="132" t="s">
        <v>110</v>
      </c>
      <c r="H15" s="166"/>
      <c r="I15" s="133">
        <f>SUM(I16:I24)</f>
        <v>0</v>
      </c>
      <c r="K15" s="134">
        <f>SUM(K16:K24)</f>
        <v>0</v>
      </c>
      <c r="M15" s="134">
        <f>SUM(M16:M24)</f>
        <v>0</v>
      </c>
      <c r="N15" s="166"/>
      <c r="P15" s="132" t="s">
        <v>111</v>
      </c>
    </row>
    <row r="16" spans="1:16" s="16" customFormat="1" ht="12.75" customHeight="1">
      <c r="A16" s="151" t="s">
        <v>111</v>
      </c>
      <c r="B16" s="151" t="s">
        <v>112</v>
      </c>
      <c r="C16" s="151" t="s">
        <v>109</v>
      </c>
      <c r="D16" s="16" t="s">
        <v>113</v>
      </c>
      <c r="E16" s="16" t="s">
        <v>114</v>
      </c>
      <c r="F16" s="151" t="s">
        <v>115</v>
      </c>
      <c r="G16" s="152">
        <v>210</v>
      </c>
      <c r="H16" s="167">
        <v>0</v>
      </c>
      <c r="I16" s="153">
        <f aca="true" t="shared" si="0" ref="I16:I24">ROUND(G16*H16,1)</f>
        <v>0</v>
      </c>
      <c r="J16" s="154">
        <v>0</v>
      </c>
      <c r="K16" s="152">
        <f aca="true" t="shared" si="1" ref="K16:K24">G16*J16</f>
        <v>0</v>
      </c>
      <c r="L16" s="154">
        <v>0</v>
      </c>
      <c r="M16" s="152">
        <f aca="true" t="shared" si="2" ref="M16:M24">G16*L16</f>
        <v>0</v>
      </c>
      <c r="N16" s="173">
        <v>20</v>
      </c>
      <c r="O16" s="155">
        <v>16</v>
      </c>
      <c r="P16" s="16" t="s">
        <v>116</v>
      </c>
    </row>
    <row r="17" spans="1:16" s="16" customFormat="1" ht="12.75" customHeight="1">
      <c r="A17" s="151" t="s">
        <v>116</v>
      </c>
      <c r="B17" s="151" t="s">
        <v>112</v>
      </c>
      <c r="C17" s="151" t="s">
        <v>109</v>
      </c>
      <c r="D17" s="16" t="s">
        <v>117</v>
      </c>
      <c r="E17" s="16" t="s">
        <v>118</v>
      </c>
      <c r="F17" s="151" t="s">
        <v>115</v>
      </c>
      <c r="G17" s="152">
        <v>60</v>
      </c>
      <c r="H17" s="167">
        <v>0</v>
      </c>
      <c r="I17" s="153">
        <f t="shared" si="0"/>
        <v>0</v>
      </c>
      <c r="J17" s="154">
        <v>0</v>
      </c>
      <c r="K17" s="152">
        <f t="shared" si="1"/>
        <v>0</v>
      </c>
      <c r="L17" s="154">
        <v>0</v>
      </c>
      <c r="M17" s="152">
        <f t="shared" si="2"/>
        <v>0</v>
      </c>
      <c r="N17" s="173">
        <v>20</v>
      </c>
      <c r="O17" s="155">
        <v>16</v>
      </c>
      <c r="P17" s="16" t="s">
        <v>116</v>
      </c>
    </row>
    <row r="18" spans="1:16" s="16" customFormat="1" ht="12.75" customHeight="1">
      <c r="A18" s="151" t="s">
        <v>119</v>
      </c>
      <c r="B18" s="151" t="s">
        <v>112</v>
      </c>
      <c r="C18" s="151" t="s">
        <v>109</v>
      </c>
      <c r="D18" s="16" t="s">
        <v>120</v>
      </c>
      <c r="E18" s="16" t="s">
        <v>121</v>
      </c>
      <c r="F18" s="151" t="s">
        <v>115</v>
      </c>
      <c r="G18" s="152">
        <v>60</v>
      </c>
      <c r="H18" s="167">
        <v>0</v>
      </c>
      <c r="I18" s="153">
        <f t="shared" si="0"/>
        <v>0</v>
      </c>
      <c r="J18" s="154">
        <v>0</v>
      </c>
      <c r="K18" s="152">
        <f t="shared" si="1"/>
        <v>0</v>
      </c>
      <c r="L18" s="154">
        <v>0</v>
      </c>
      <c r="M18" s="152">
        <f t="shared" si="2"/>
        <v>0</v>
      </c>
      <c r="N18" s="173">
        <v>20</v>
      </c>
      <c r="O18" s="155">
        <v>16</v>
      </c>
      <c r="P18" s="16" t="s">
        <v>116</v>
      </c>
    </row>
    <row r="19" spans="1:16" s="16" customFormat="1" ht="12.75" customHeight="1">
      <c r="A19" s="151" t="s">
        <v>122</v>
      </c>
      <c r="B19" s="151" t="s">
        <v>112</v>
      </c>
      <c r="C19" s="151" t="s">
        <v>109</v>
      </c>
      <c r="D19" s="16" t="s">
        <v>123</v>
      </c>
      <c r="E19" s="16" t="s">
        <v>124</v>
      </c>
      <c r="F19" s="151" t="s">
        <v>115</v>
      </c>
      <c r="G19" s="152">
        <v>70</v>
      </c>
      <c r="H19" s="167">
        <v>0</v>
      </c>
      <c r="I19" s="153">
        <f t="shared" si="0"/>
        <v>0</v>
      </c>
      <c r="J19" s="154">
        <v>0</v>
      </c>
      <c r="K19" s="152">
        <f t="shared" si="1"/>
        <v>0</v>
      </c>
      <c r="L19" s="154">
        <v>0</v>
      </c>
      <c r="M19" s="152">
        <f t="shared" si="2"/>
        <v>0</v>
      </c>
      <c r="N19" s="173">
        <v>20</v>
      </c>
      <c r="O19" s="155">
        <v>16</v>
      </c>
      <c r="P19" s="16" t="s">
        <v>116</v>
      </c>
    </row>
    <row r="20" spans="1:16" s="16" customFormat="1" ht="12.75" customHeight="1">
      <c r="A20" s="156" t="s">
        <v>125</v>
      </c>
      <c r="B20" s="156" t="s">
        <v>126</v>
      </c>
      <c r="C20" s="156" t="s">
        <v>127</v>
      </c>
      <c r="D20" s="157" t="s">
        <v>128</v>
      </c>
      <c r="E20" s="157" t="s">
        <v>129</v>
      </c>
      <c r="F20" s="156" t="s">
        <v>115</v>
      </c>
      <c r="G20" s="158">
        <v>70</v>
      </c>
      <c r="H20" s="168">
        <v>0</v>
      </c>
      <c r="I20" s="159">
        <f t="shared" si="0"/>
        <v>0</v>
      </c>
      <c r="J20" s="160">
        <v>0</v>
      </c>
      <c r="K20" s="158">
        <f t="shared" si="1"/>
        <v>0</v>
      </c>
      <c r="L20" s="160">
        <v>0</v>
      </c>
      <c r="M20" s="158">
        <f t="shared" si="2"/>
        <v>0</v>
      </c>
      <c r="N20" s="174">
        <v>20</v>
      </c>
      <c r="O20" s="161">
        <v>32</v>
      </c>
      <c r="P20" s="157" t="s">
        <v>116</v>
      </c>
    </row>
    <row r="21" spans="1:16" s="16" customFormat="1" ht="12.75" customHeight="1">
      <c r="A21" s="156" t="s">
        <v>130</v>
      </c>
      <c r="B21" s="156" t="s">
        <v>126</v>
      </c>
      <c r="C21" s="156" t="s">
        <v>127</v>
      </c>
      <c r="D21" s="157" t="s">
        <v>131</v>
      </c>
      <c r="E21" s="157" t="s">
        <v>132</v>
      </c>
      <c r="F21" s="156" t="s">
        <v>115</v>
      </c>
      <c r="G21" s="158">
        <v>210</v>
      </c>
      <c r="H21" s="168">
        <v>0</v>
      </c>
      <c r="I21" s="159">
        <f t="shared" si="0"/>
        <v>0</v>
      </c>
      <c r="J21" s="160">
        <v>0</v>
      </c>
      <c r="K21" s="158">
        <f t="shared" si="1"/>
        <v>0</v>
      </c>
      <c r="L21" s="160">
        <v>0</v>
      </c>
      <c r="M21" s="158">
        <f t="shared" si="2"/>
        <v>0</v>
      </c>
      <c r="N21" s="174">
        <v>20</v>
      </c>
      <c r="O21" s="161">
        <v>32</v>
      </c>
      <c r="P21" s="157" t="s">
        <v>116</v>
      </c>
    </row>
    <row r="22" spans="1:16" s="16" customFormat="1" ht="12.75" customHeight="1">
      <c r="A22" s="156" t="s">
        <v>133</v>
      </c>
      <c r="B22" s="156" t="s">
        <v>126</v>
      </c>
      <c r="C22" s="156" t="s">
        <v>127</v>
      </c>
      <c r="D22" s="157" t="s">
        <v>134</v>
      </c>
      <c r="E22" s="157" t="s">
        <v>135</v>
      </c>
      <c r="F22" s="156" t="s">
        <v>115</v>
      </c>
      <c r="G22" s="158">
        <v>60</v>
      </c>
      <c r="H22" s="168">
        <v>0</v>
      </c>
      <c r="I22" s="159">
        <f t="shared" si="0"/>
        <v>0</v>
      </c>
      <c r="J22" s="160">
        <v>0</v>
      </c>
      <c r="K22" s="158">
        <f t="shared" si="1"/>
        <v>0</v>
      </c>
      <c r="L22" s="160">
        <v>0</v>
      </c>
      <c r="M22" s="158">
        <f t="shared" si="2"/>
        <v>0</v>
      </c>
      <c r="N22" s="174">
        <v>20</v>
      </c>
      <c r="O22" s="161">
        <v>32</v>
      </c>
      <c r="P22" s="157" t="s">
        <v>116</v>
      </c>
    </row>
    <row r="23" spans="1:16" s="16" customFormat="1" ht="12.75" customHeight="1">
      <c r="A23" s="156" t="s">
        <v>136</v>
      </c>
      <c r="B23" s="156" t="s">
        <v>126</v>
      </c>
      <c r="C23" s="156" t="s">
        <v>127</v>
      </c>
      <c r="D23" s="157" t="s">
        <v>137</v>
      </c>
      <c r="E23" s="157" t="s">
        <v>138</v>
      </c>
      <c r="F23" s="156" t="s">
        <v>115</v>
      </c>
      <c r="G23" s="158">
        <v>60</v>
      </c>
      <c r="H23" s="168">
        <v>0</v>
      </c>
      <c r="I23" s="159">
        <f t="shared" si="0"/>
        <v>0</v>
      </c>
      <c r="J23" s="160">
        <v>0</v>
      </c>
      <c r="K23" s="158">
        <f t="shared" si="1"/>
        <v>0</v>
      </c>
      <c r="L23" s="160">
        <v>0</v>
      </c>
      <c r="M23" s="158">
        <f t="shared" si="2"/>
        <v>0</v>
      </c>
      <c r="N23" s="174">
        <v>20</v>
      </c>
      <c r="O23" s="161">
        <v>32</v>
      </c>
      <c r="P23" s="157" t="s">
        <v>116</v>
      </c>
    </row>
    <row r="24" spans="1:16" s="16" customFormat="1" ht="12.75" customHeight="1">
      <c r="A24" s="156" t="s">
        <v>139</v>
      </c>
      <c r="B24" s="156" t="s">
        <v>126</v>
      </c>
      <c r="C24" s="156" t="s">
        <v>127</v>
      </c>
      <c r="D24" s="157" t="s">
        <v>140</v>
      </c>
      <c r="E24" s="157" t="s">
        <v>141</v>
      </c>
      <c r="F24" s="156" t="s">
        <v>142</v>
      </c>
      <c r="G24" s="158">
        <v>500</v>
      </c>
      <c r="H24" s="168">
        <v>0</v>
      </c>
      <c r="I24" s="159">
        <f t="shared" si="0"/>
        <v>0</v>
      </c>
      <c r="J24" s="160">
        <v>0</v>
      </c>
      <c r="K24" s="158">
        <f t="shared" si="1"/>
        <v>0</v>
      </c>
      <c r="L24" s="160">
        <v>0</v>
      </c>
      <c r="M24" s="158">
        <f t="shared" si="2"/>
        <v>0</v>
      </c>
      <c r="N24" s="174">
        <v>20</v>
      </c>
      <c r="O24" s="161">
        <v>32</v>
      </c>
      <c r="P24" s="157" t="s">
        <v>116</v>
      </c>
    </row>
    <row r="25" spans="2:16" s="126" customFormat="1" ht="12.75" customHeight="1">
      <c r="B25" s="131" t="s">
        <v>64</v>
      </c>
      <c r="D25" s="132" t="s">
        <v>143</v>
      </c>
      <c r="E25" s="132" t="s">
        <v>144</v>
      </c>
      <c r="H25" s="166"/>
      <c r="I25" s="133">
        <f>SUM(I26:I32)</f>
        <v>0</v>
      </c>
      <c r="K25" s="134">
        <f>SUM(K26:K32)</f>
        <v>0</v>
      </c>
      <c r="M25" s="134">
        <f>SUM(M26:M32)</f>
        <v>0</v>
      </c>
      <c r="N25" s="166"/>
      <c r="P25" s="132" t="s">
        <v>111</v>
      </c>
    </row>
    <row r="26" spans="1:16" s="16" customFormat="1" ht="12.75" customHeight="1">
      <c r="A26" s="156" t="s">
        <v>145</v>
      </c>
      <c r="B26" s="156" t="s">
        <v>126</v>
      </c>
      <c r="C26" s="156" t="s">
        <v>127</v>
      </c>
      <c r="D26" s="157" t="s">
        <v>146</v>
      </c>
      <c r="E26" s="157" t="s">
        <v>147</v>
      </c>
      <c r="F26" s="156" t="s">
        <v>142</v>
      </c>
      <c r="G26" s="158">
        <v>1</v>
      </c>
      <c r="H26" s="168">
        <v>0</v>
      </c>
      <c r="I26" s="159">
        <f aca="true" t="shared" si="3" ref="I26:I32">ROUND(G26*H26,1)</f>
        <v>0</v>
      </c>
      <c r="J26" s="160">
        <v>0</v>
      </c>
      <c r="K26" s="158">
        <f aca="true" t="shared" si="4" ref="K26:K32">G26*J26</f>
        <v>0</v>
      </c>
      <c r="L26" s="160">
        <v>0</v>
      </c>
      <c r="M26" s="158">
        <f aca="true" t="shared" si="5" ref="M26:M32">G26*L26</f>
        <v>0</v>
      </c>
      <c r="N26" s="174">
        <v>20</v>
      </c>
      <c r="O26" s="161">
        <v>256</v>
      </c>
      <c r="P26" s="157" t="s">
        <v>116</v>
      </c>
    </row>
    <row r="27" spans="1:16" s="16" customFormat="1" ht="12.75" customHeight="1">
      <c r="A27" s="156" t="s">
        <v>148</v>
      </c>
      <c r="B27" s="156" t="s">
        <v>126</v>
      </c>
      <c r="C27" s="156" t="s">
        <v>127</v>
      </c>
      <c r="D27" s="157" t="s">
        <v>149</v>
      </c>
      <c r="E27" s="157" t="s">
        <v>150</v>
      </c>
      <c r="F27" s="156" t="s">
        <v>142</v>
      </c>
      <c r="G27" s="158">
        <v>1</v>
      </c>
      <c r="H27" s="168">
        <v>0</v>
      </c>
      <c r="I27" s="159">
        <f t="shared" si="3"/>
        <v>0</v>
      </c>
      <c r="J27" s="160">
        <v>0</v>
      </c>
      <c r="K27" s="158">
        <f t="shared" si="4"/>
        <v>0</v>
      </c>
      <c r="L27" s="160">
        <v>0</v>
      </c>
      <c r="M27" s="158">
        <f t="shared" si="5"/>
        <v>0</v>
      </c>
      <c r="N27" s="174">
        <v>20</v>
      </c>
      <c r="O27" s="161">
        <v>256</v>
      </c>
      <c r="P27" s="157" t="s">
        <v>116</v>
      </c>
    </row>
    <row r="28" spans="1:16" s="16" customFormat="1" ht="12.75" customHeight="1">
      <c r="A28" s="156" t="s">
        <v>151</v>
      </c>
      <c r="B28" s="156" t="s">
        <v>126</v>
      </c>
      <c r="C28" s="156" t="s">
        <v>127</v>
      </c>
      <c r="D28" s="157" t="s">
        <v>152</v>
      </c>
      <c r="E28" s="157" t="s">
        <v>153</v>
      </c>
      <c r="F28" s="156" t="s">
        <v>142</v>
      </c>
      <c r="G28" s="158">
        <v>8</v>
      </c>
      <c r="H28" s="168">
        <v>0</v>
      </c>
      <c r="I28" s="159">
        <f t="shared" si="3"/>
        <v>0</v>
      </c>
      <c r="J28" s="160">
        <v>0</v>
      </c>
      <c r="K28" s="158">
        <f t="shared" si="4"/>
        <v>0</v>
      </c>
      <c r="L28" s="160">
        <v>0</v>
      </c>
      <c r="M28" s="158">
        <f t="shared" si="5"/>
        <v>0</v>
      </c>
      <c r="N28" s="174">
        <v>20</v>
      </c>
      <c r="O28" s="161">
        <v>256</v>
      </c>
      <c r="P28" s="157" t="s">
        <v>116</v>
      </c>
    </row>
    <row r="29" spans="1:16" s="16" customFormat="1" ht="12.75" customHeight="1">
      <c r="A29" s="156" t="s">
        <v>154</v>
      </c>
      <c r="B29" s="156" t="s">
        <v>126</v>
      </c>
      <c r="C29" s="156" t="s">
        <v>127</v>
      </c>
      <c r="D29" s="157" t="s">
        <v>155</v>
      </c>
      <c r="E29" s="157" t="s">
        <v>156</v>
      </c>
      <c r="F29" s="156" t="s">
        <v>142</v>
      </c>
      <c r="G29" s="158">
        <v>2</v>
      </c>
      <c r="H29" s="168">
        <v>0</v>
      </c>
      <c r="I29" s="159">
        <f t="shared" si="3"/>
        <v>0</v>
      </c>
      <c r="J29" s="160">
        <v>0</v>
      </c>
      <c r="K29" s="158">
        <f t="shared" si="4"/>
        <v>0</v>
      </c>
      <c r="L29" s="160">
        <v>0</v>
      </c>
      <c r="M29" s="158">
        <f t="shared" si="5"/>
        <v>0</v>
      </c>
      <c r="N29" s="174">
        <v>20</v>
      </c>
      <c r="O29" s="161">
        <v>256</v>
      </c>
      <c r="P29" s="157" t="s">
        <v>116</v>
      </c>
    </row>
    <row r="30" spans="1:16" s="16" customFormat="1" ht="12.75" customHeight="1">
      <c r="A30" s="156" t="s">
        <v>157</v>
      </c>
      <c r="B30" s="156" t="s">
        <v>126</v>
      </c>
      <c r="C30" s="156" t="s">
        <v>127</v>
      </c>
      <c r="D30" s="157" t="s">
        <v>158</v>
      </c>
      <c r="E30" s="157" t="s">
        <v>159</v>
      </c>
      <c r="F30" s="156" t="s">
        <v>142</v>
      </c>
      <c r="G30" s="158">
        <v>6</v>
      </c>
      <c r="H30" s="168">
        <v>0</v>
      </c>
      <c r="I30" s="159">
        <f t="shared" si="3"/>
        <v>0</v>
      </c>
      <c r="J30" s="160">
        <v>0</v>
      </c>
      <c r="K30" s="158">
        <f t="shared" si="4"/>
        <v>0</v>
      </c>
      <c r="L30" s="160">
        <v>0</v>
      </c>
      <c r="M30" s="158">
        <f t="shared" si="5"/>
        <v>0</v>
      </c>
      <c r="N30" s="174">
        <v>20</v>
      </c>
      <c r="O30" s="161">
        <v>256</v>
      </c>
      <c r="P30" s="157" t="s">
        <v>116</v>
      </c>
    </row>
    <row r="31" spans="1:16" s="16" customFormat="1" ht="12.75" customHeight="1">
      <c r="A31" s="156" t="s">
        <v>160</v>
      </c>
      <c r="B31" s="156" t="s">
        <v>126</v>
      </c>
      <c r="C31" s="156" t="s">
        <v>127</v>
      </c>
      <c r="D31" s="157" t="s">
        <v>161</v>
      </c>
      <c r="E31" s="157" t="s">
        <v>162</v>
      </c>
      <c r="F31" s="156" t="s">
        <v>142</v>
      </c>
      <c r="G31" s="158">
        <v>2</v>
      </c>
      <c r="H31" s="168">
        <v>0</v>
      </c>
      <c r="I31" s="159">
        <f t="shared" si="3"/>
        <v>0</v>
      </c>
      <c r="J31" s="160">
        <v>0</v>
      </c>
      <c r="K31" s="158">
        <f t="shared" si="4"/>
        <v>0</v>
      </c>
      <c r="L31" s="160">
        <v>0</v>
      </c>
      <c r="M31" s="158">
        <f t="shared" si="5"/>
        <v>0</v>
      </c>
      <c r="N31" s="174">
        <v>20</v>
      </c>
      <c r="O31" s="161">
        <v>32</v>
      </c>
      <c r="P31" s="157" t="s">
        <v>116</v>
      </c>
    </row>
    <row r="32" spans="1:16" s="16" customFormat="1" ht="12.75" customHeight="1">
      <c r="A32" s="151" t="s">
        <v>163</v>
      </c>
      <c r="B32" s="151" t="s">
        <v>112</v>
      </c>
      <c r="C32" s="151" t="s">
        <v>143</v>
      </c>
      <c r="D32" s="16" t="s">
        <v>164</v>
      </c>
      <c r="E32" s="16" t="s">
        <v>165</v>
      </c>
      <c r="F32" s="151" t="s">
        <v>166</v>
      </c>
      <c r="G32" s="152">
        <v>2</v>
      </c>
      <c r="H32" s="167">
        <v>0</v>
      </c>
      <c r="I32" s="153">
        <f t="shared" si="3"/>
        <v>0</v>
      </c>
      <c r="J32" s="154">
        <v>0</v>
      </c>
      <c r="K32" s="152">
        <f t="shared" si="4"/>
        <v>0</v>
      </c>
      <c r="L32" s="154">
        <v>0</v>
      </c>
      <c r="M32" s="152">
        <f t="shared" si="5"/>
        <v>0</v>
      </c>
      <c r="N32" s="173">
        <v>20</v>
      </c>
      <c r="O32" s="155">
        <v>16</v>
      </c>
      <c r="P32" s="16" t="s">
        <v>116</v>
      </c>
    </row>
    <row r="33" spans="2:16" s="126" customFormat="1" ht="12.75" customHeight="1">
      <c r="B33" s="131" t="s">
        <v>64</v>
      </c>
      <c r="D33" s="132" t="s">
        <v>167</v>
      </c>
      <c r="E33" s="132" t="s">
        <v>168</v>
      </c>
      <c r="H33" s="166"/>
      <c r="I33" s="133">
        <f>I34</f>
        <v>0</v>
      </c>
      <c r="K33" s="134">
        <f>K34</f>
        <v>0</v>
      </c>
      <c r="M33" s="134">
        <f>M34</f>
        <v>0</v>
      </c>
      <c r="N33" s="166"/>
      <c r="P33" s="132" t="s">
        <v>111</v>
      </c>
    </row>
    <row r="34" spans="1:16" s="16" customFormat="1" ht="12.75" customHeight="1">
      <c r="A34" s="151" t="s">
        <v>169</v>
      </c>
      <c r="B34" s="151" t="s">
        <v>112</v>
      </c>
      <c r="C34" s="151" t="s">
        <v>143</v>
      </c>
      <c r="D34" s="16" t="s">
        <v>170</v>
      </c>
      <c r="E34" s="16" t="s">
        <v>171</v>
      </c>
      <c r="F34" s="151" t="s">
        <v>166</v>
      </c>
      <c r="G34" s="152">
        <v>2</v>
      </c>
      <c r="H34" s="167">
        <v>0</v>
      </c>
      <c r="I34" s="153">
        <f>ROUND(G34*H34,1)</f>
        <v>0</v>
      </c>
      <c r="J34" s="154">
        <v>0</v>
      </c>
      <c r="K34" s="152">
        <f>G34*J34</f>
        <v>0</v>
      </c>
      <c r="L34" s="154">
        <v>0</v>
      </c>
      <c r="M34" s="152">
        <f>G34*L34</f>
        <v>0</v>
      </c>
      <c r="N34" s="173">
        <v>20</v>
      </c>
      <c r="O34" s="155">
        <v>16</v>
      </c>
      <c r="P34" s="16" t="s">
        <v>116</v>
      </c>
    </row>
    <row r="35" spans="2:16" s="126" customFormat="1" ht="12.75" customHeight="1">
      <c r="B35" s="131" t="s">
        <v>64</v>
      </c>
      <c r="D35" s="132" t="s">
        <v>172</v>
      </c>
      <c r="E35" s="132" t="s">
        <v>173</v>
      </c>
      <c r="H35" s="166"/>
      <c r="I35" s="133">
        <f>SUM(I36:I46)</f>
        <v>0</v>
      </c>
      <c r="K35" s="134">
        <f>SUM(K36:K46)</f>
        <v>0</v>
      </c>
      <c r="M35" s="134">
        <f>SUM(M36:M46)</f>
        <v>0</v>
      </c>
      <c r="N35" s="166"/>
      <c r="P35" s="132" t="s">
        <v>111</v>
      </c>
    </row>
    <row r="36" spans="1:16" s="16" customFormat="1" ht="12.75" customHeight="1">
      <c r="A36" s="151" t="s">
        <v>174</v>
      </c>
      <c r="B36" s="151" t="s">
        <v>112</v>
      </c>
      <c r="C36" s="151" t="s">
        <v>143</v>
      </c>
      <c r="D36" s="16" t="s">
        <v>175</v>
      </c>
      <c r="E36" s="16" t="s">
        <v>176</v>
      </c>
      <c r="F36" s="151" t="s">
        <v>115</v>
      </c>
      <c r="G36" s="152">
        <v>6</v>
      </c>
      <c r="H36" s="167">
        <v>0</v>
      </c>
      <c r="I36" s="153">
        <f aca="true" t="shared" si="6" ref="I36:I46">ROUND(G36*H36,1)</f>
        <v>0</v>
      </c>
      <c r="J36" s="154">
        <v>0</v>
      </c>
      <c r="K36" s="152">
        <f aca="true" t="shared" si="7" ref="K36:K46">G36*J36</f>
        <v>0</v>
      </c>
      <c r="L36" s="154">
        <v>0</v>
      </c>
      <c r="M36" s="152">
        <f aca="true" t="shared" si="8" ref="M36:M46">G36*L36</f>
        <v>0</v>
      </c>
      <c r="N36" s="173">
        <v>20</v>
      </c>
      <c r="O36" s="155">
        <v>16</v>
      </c>
      <c r="P36" s="16" t="s">
        <v>116</v>
      </c>
    </row>
    <row r="37" spans="1:16" s="16" customFormat="1" ht="12.75" customHeight="1">
      <c r="A37" s="151" t="s">
        <v>177</v>
      </c>
      <c r="B37" s="151" t="s">
        <v>112</v>
      </c>
      <c r="C37" s="151" t="s">
        <v>143</v>
      </c>
      <c r="D37" s="16" t="s">
        <v>178</v>
      </c>
      <c r="E37" s="16" t="s">
        <v>179</v>
      </c>
      <c r="F37" s="151" t="s">
        <v>115</v>
      </c>
      <c r="G37" s="152">
        <v>6</v>
      </c>
      <c r="H37" s="167">
        <v>0</v>
      </c>
      <c r="I37" s="153">
        <f t="shared" si="6"/>
        <v>0</v>
      </c>
      <c r="J37" s="154">
        <v>0</v>
      </c>
      <c r="K37" s="152">
        <f t="shared" si="7"/>
        <v>0</v>
      </c>
      <c r="L37" s="154">
        <v>0</v>
      </c>
      <c r="M37" s="152">
        <f t="shared" si="8"/>
        <v>0</v>
      </c>
      <c r="N37" s="173">
        <v>20</v>
      </c>
      <c r="O37" s="155">
        <v>16</v>
      </c>
      <c r="P37" s="16" t="s">
        <v>116</v>
      </c>
    </row>
    <row r="38" spans="1:16" s="16" customFormat="1" ht="12.75" customHeight="1">
      <c r="A38" s="151" t="s">
        <v>180</v>
      </c>
      <c r="B38" s="151" t="s">
        <v>112</v>
      </c>
      <c r="C38" s="151" t="s">
        <v>143</v>
      </c>
      <c r="D38" s="16" t="s">
        <v>181</v>
      </c>
      <c r="E38" s="16" t="s">
        <v>182</v>
      </c>
      <c r="F38" s="151" t="s">
        <v>115</v>
      </c>
      <c r="G38" s="152">
        <v>210</v>
      </c>
      <c r="H38" s="167">
        <v>0</v>
      </c>
      <c r="I38" s="153">
        <f t="shared" si="6"/>
        <v>0</v>
      </c>
      <c r="J38" s="154">
        <v>0</v>
      </c>
      <c r="K38" s="152">
        <f t="shared" si="7"/>
        <v>0</v>
      </c>
      <c r="L38" s="154">
        <v>0</v>
      </c>
      <c r="M38" s="152">
        <f t="shared" si="8"/>
        <v>0</v>
      </c>
      <c r="N38" s="173">
        <v>20</v>
      </c>
      <c r="O38" s="155">
        <v>16</v>
      </c>
      <c r="P38" s="16" t="s">
        <v>116</v>
      </c>
    </row>
    <row r="39" spans="1:16" s="16" customFormat="1" ht="12.75" customHeight="1">
      <c r="A39" s="151" t="s">
        <v>183</v>
      </c>
      <c r="B39" s="151" t="s">
        <v>112</v>
      </c>
      <c r="C39" s="151" t="s">
        <v>143</v>
      </c>
      <c r="D39" s="16" t="s">
        <v>184</v>
      </c>
      <c r="E39" s="16" t="s">
        <v>185</v>
      </c>
      <c r="F39" s="151" t="s">
        <v>115</v>
      </c>
      <c r="G39" s="152">
        <v>60</v>
      </c>
      <c r="H39" s="167">
        <v>0</v>
      </c>
      <c r="I39" s="153">
        <f t="shared" si="6"/>
        <v>0</v>
      </c>
      <c r="J39" s="154">
        <v>0</v>
      </c>
      <c r="K39" s="152">
        <f t="shared" si="7"/>
        <v>0</v>
      </c>
      <c r="L39" s="154">
        <v>0</v>
      </c>
      <c r="M39" s="152">
        <f t="shared" si="8"/>
        <v>0</v>
      </c>
      <c r="N39" s="173">
        <v>20</v>
      </c>
      <c r="O39" s="155">
        <v>16</v>
      </c>
      <c r="P39" s="16" t="s">
        <v>116</v>
      </c>
    </row>
    <row r="40" spans="1:16" s="16" customFormat="1" ht="12.75" customHeight="1">
      <c r="A40" s="151" t="s">
        <v>186</v>
      </c>
      <c r="B40" s="151" t="s">
        <v>112</v>
      </c>
      <c r="C40" s="151" t="s">
        <v>143</v>
      </c>
      <c r="D40" s="16" t="s">
        <v>187</v>
      </c>
      <c r="E40" s="16" t="s">
        <v>188</v>
      </c>
      <c r="F40" s="151" t="s">
        <v>115</v>
      </c>
      <c r="G40" s="152">
        <v>60</v>
      </c>
      <c r="H40" s="167">
        <v>0</v>
      </c>
      <c r="I40" s="153">
        <f t="shared" si="6"/>
        <v>0</v>
      </c>
      <c r="J40" s="154">
        <v>0</v>
      </c>
      <c r="K40" s="152">
        <f t="shared" si="7"/>
        <v>0</v>
      </c>
      <c r="L40" s="154">
        <v>0</v>
      </c>
      <c r="M40" s="152">
        <f t="shared" si="8"/>
        <v>0</v>
      </c>
      <c r="N40" s="173">
        <v>20</v>
      </c>
      <c r="O40" s="155">
        <v>16</v>
      </c>
      <c r="P40" s="16" t="s">
        <v>116</v>
      </c>
    </row>
    <row r="41" spans="1:16" s="16" customFormat="1" ht="12.75" customHeight="1">
      <c r="A41" s="151" t="s">
        <v>189</v>
      </c>
      <c r="B41" s="151" t="s">
        <v>112</v>
      </c>
      <c r="C41" s="151" t="s">
        <v>143</v>
      </c>
      <c r="D41" s="16" t="s">
        <v>190</v>
      </c>
      <c r="E41" s="16" t="s">
        <v>191</v>
      </c>
      <c r="F41" s="151" t="s">
        <v>115</v>
      </c>
      <c r="G41" s="152">
        <v>70</v>
      </c>
      <c r="H41" s="167">
        <v>0</v>
      </c>
      <c r="I41" s="153">
        <f t="shared" si="6"/>
        <v>0</v>
      </c>
      <c r="J41" s="154">
        <v>0</v>
      </c>
      <c r="K41" s="152">
        <f t="shared" si="7"/>
        <v>0</v>
      </c>
      <c r="L41" s="154">
        <v>0</v>
      </c>
      <c r="M41" s="152">
        <f t="shared" si="8"/>
        <v>0</v>
      </c>
      <c r="N41" s="173">
        <v>20</v>
      </c>
      <c r="O41" s="155">
        <v>16</v>
      </c>
      <c r="P41" s="16" t="s">
        <v>116</v>
      </c>
    </row>
    <row r="42" spans="1:16" s="16" customFormat="1" ht="12.75" customHeight="1">
      <c r="A42" s="156" t="s">
        <v>192</v>
      </c>
      <c r="B42" s="156" t="s">
        <v>126</v>
      </c>
      <c r="C42" s="156" t="s">
        <v>127</v>
      </c>
      <c r="D42" s="157" t="s">
        <v>193</v>
      </c>
      <c r="E42" s="157" t="s">
        <v>194</v>
      </c>
      <c r="F42" s="156" t="s">
        <v>142</v>
      </c>
      <c r="G42" s="158">
        <v>60</v>
      </c>
      <c r="H42" s="168">
        <v>0</v>
      </c>
      <c r="I42" s="159">
        <f t="shared" si="6"/>
        <v>0</v>
      </c>
      <c r="J42" s="160">
        <v>0</v>
      </c>
      <c r="K42" s="158">
        <f t="shared" si="7"/>
        <v>0</v>
      </c>
      <c r="L42" s="160">
        <v>0</v>
      </c>
      <c r="M42" s="158">
        <f t="shared" si="8"/>
        <v>0</v>
      </c>
      <c r="N42" s="174">
        <v>20</v>
      </c>
      <c r="O42" s="161">
        <v>32</v>
      </c>
      <c r="P42" s="157" t="s">
        <v>116</v>
      </c>
    </row>
    <row r="43" spans="1:16" s="16" customFormat="1" ht="12.75" customHeight="1">
      <c r="A43" s="156" t="s">
        <v>195</v>
      </c>
      <c r="B43" s="156" t="s">
        <v>126</v>
      </c>
      <c r="C43" s="156" t="s">
        <v>127</v>
      </c>
      <c r="D43" s="157" t="s">
        <v>196</v>
      </c>
      <c r="E43" s="157" t="s">
        <v>197</v>
      </c>
      <c r="F43" s="156" t="s">
        <v>142</v>
      </c>
      <c r="G43" s="158">
        <v>2</v>
      </c>
      <c r="H43" s="168">
        <v>0</v>
      </c>
      <c r="I43" s="159">
        <f t="shared" si="6"/>
        <v>0</v>
      </c>
      <c r="J43" s="160">
        <v>0</v>
      </c>
      <c r="K43" s="158">
        <f t="shared" si="7"/>
        <v>0</v>
      </c>
      <c r="L43" s="160">
        <v>0</v>
      </c>
      <c r="M43" s="158">
        <f t="shared" si="8"/>
        <v>0</v>
      </c>
      <c r="N43" s="174">
        <v>20</v>
      </c>
      <c r="O43" s="161">
        <v>32</v>
      </c>
      <c r="P43" s="157" t="s">
        <v>116</v>
      </c>
    </row>
    <row r="44" spans="1:16" s="16" customFormat="1" ht="12.75" customHeight="1">
      <c r="A44" s="156" t="s">
        <v>198</v>
      </c>
      <c r="B44" s="156" t="s">
        <v>126</v>
      </c>
      <c r="C44" s="156" t="s">
        <v>127</v>
      </c>
      <c r="D44" s="157" t="s">
        <v>199</v>
      </c>
      <c r="E44" s="157" t="s">
        <v>200</v>
      </c>
      <c r="F44" s="156" t="s">
        <v>142</v>
      </c>
      <c r="G44" s="158">
        <v>2</v>
      </c>
      <c r="H44" s="168">
        <v>0</v>
      </c>
      <c r="I44" s="159">
        <f t="shared" si="6"/>
        <v>0</v>
      </c>
      <c r="J44" s="160">
        <v>0</v>
      </c>
      <c r="K44" s="158">
        <f t="shared" si="7"/>
        <v>0</v>
      </c>
      <c r="L44" s="160">
        <v>0</v>
      </c>
      <c r="M44" s="158">
        <f t="shared" si="8"/>
        <v>0</v>
      </c>
      <c r="N44" s="174">
        <v>20</v>
      </c>
      <c r="O44" s="161">
        <v>32</v>
      </c>
      <c r="P44" s="157" t="s">
        <v>116</v>
      </c>
    </row>
    <row r="45" spans="1:16" s="16" customFormat="1" ht="12.75" customHeight="1">
      <c r="A45" s="151" t="s">
        <v>201</v>
      </c>
      <c r="B45" s="151" t="s">
        <v>112</v>
      </c>
      <c r="C45" s="151" t="s">
        <v>143</v>
      </c>
      <c r="D45" s="16" t="s">
        <v>202</v>
      </c>
      <c r="E45" s="16" t="s">
        <v>203</v>
      </c>
      <c r="F45" s="151" t="s">
        <v>115</v>
      </c>
      <c r="G45" s="152">
        <v>460</v>
      </c>
      <c r="H45" s="167">
        <v>0</v>
      </c>
      <c r="I45" s="153">
        <f t="shared" si="6"/>
        <v>0</v>
      </c>
      <c r="J45" s="154">
        <v>0</v>
      </c>
      <c r="K45" s="152">
        <f t="shared" si="7"/>
        <v>0</v>
      </c>
      <c r="L45" s="154">
        <v>0</v>
      </c>
      <c r="M45" s="152">
        <f t="shared" si="8"/>
        <v>0</v>
      </c>
      <c r="N45" s="173">
        <v>20</v>
      </c>
      <c r="O45" s="155">
        <v>16</v>
      </c>
      <c r="P45" s="16" t="s">
        <v>116</v>
      </c>
    </row>
    <row r="46" spans="1:16" s="16" customFormat="1" ht="12.75" customHeight="1">
      <c r="A46" s="151" t="s">
        <v>204</v>
      </c>
      <c r="B46" s="151" t="s">
        <v>112</v>
      </c>
      <c r="C46" s="151" t="s">
        <v>143</v>
      </c>
      <c r="D46" s="16" t="s">
        <v>205</v>
      </c>
      <c r="E46" s="16" t="s">
        <v>206</v>
      </c>
      <c r="F46" s="151" t="s">
        <v>207</v>
      </c>
      <c r="G46" s="152">
        <v>0.499</v>
      </c>
      <c r="H46" s="167">
        <v>0</v>
      </c>
      <c r="I46" s="153">
        <f t="shared" si="6"/>
        <v>0</v>
      </c>
      <c r="J46" s="154">
        <v>0</v>
      </c>
      <c r="K46" s="152">
        <f t="shared" si="7"/>
        <v>0</v>
      </c>
      <c r="L46" s="154">
        <v>0</v>
      </c>
      <c r="M46" s="152">
        <f t="shared" si="8"/>
        <v>0</v>
      </c>
      <c r="N46" s="173">
        <v>20</v>
      </c>
      <c r="O46" s="155">
        <v>16</v>
      </c>
      <c r="P46" s="16" t="s">
        <v>116</v>
      </c>
    </row>
    <row r="47" spans="2:16" s="126" customFormat="1" ht="12.75" customHeight="1">
      <c r="B47" s="131" t="s">
        <v>64</v>
      </c>
      <c r="D47" s="132" t="s">
        <v>208</v>
      </c>
      <c r="E47" s="132" t="s">
        <v>209</v>
      </c>
      <c r="H47" s="166"/>
      <c r="I47" s="133">
        <f>SUM(I48:I59)</f>
        <v>0</v>
      </c>
      <c r="K47" s="134">
        <f>SUM(K48:K59)</f>
        <v>0</v>
      </c>
      <c r="M47" s="134">
        <f>SUM(M48:M59)</f>
        <v>0</v>
      </c>
      <c r="N47" s="166"/>
      <c r="P47" s="132" t="s">
        <v>111</v>
      </c>
    </row>
    <row r="48" spans="1:16" s="16" customFormat="1" ht="12.75" customHeight="1">
      <c r="A48" s="151" t="s">
        <v>210</v>
      </c>
      <c r="B48" s="151" t="s">
        <v>112</v>
      </c>
      <c r="C48" s="151" t="s">
        <v>143</v>
      </c>
      <c r="D48" s="16" t="s">
        <v>211</v>
      </c>
      <c r="E48" s="16" t="s">
        <v>212</v>
      </c>
      <c r="F48" s="151" t="s">
        <v>142</v>
      </c>
      <c r="G48" s="152">
        <v>4</v>
      </c>
      <c r="H48" s="167">
        <v>0</v>
      </c>
      <c r="I48" s="153">
        <f aca="true" t="shared" si="9" ref="I48:I59">ROUND(G48*H48,1)</f>
        <v>0</v>
      </c>
      <c r="J48" s="154">
        <v>0</v>
      </c>
      <c r="K48" s="152">
        <f aca="true" t="shared" si="10" ref="K48:K59">G48*J48</f>
        <v>0</v>
      </c>
      <c r="L48" s="154">
        <v>0</v>
      </c>
      <c r="M48" s="152">
        <f aca="true" t="shared" si="11" ref="M48:M59">G48*L48</f>
        <v>0</v>
      </c>
      <c r="N48" s="173">
        <v>20</v>
      </c>
      <c r="O48" s="155">
        <v>16</v>
      </c>
      <c r="P48" s="16" t="s">
        <v>116</v>
      </c>
    </row>
    <row r="49" spans="1:16" s="16" customFormat="1" ht="12.75" customHeight="1">
      <c r="A49" s="151" t="s">
        <v>213</v>
      </c>
      <c r="B49" s="151" t="s">
        <v>112</v>
      </c>
      <c r="C49" s="151" t="s">
        <v>143</v>
      </c>
      <c r="D49" s="16" t="s">
        <v>214</v>
      </c>
      <c r="E49" s="16" t="s">
        <v>215</v>
      </c>
      <c r="F49" s="151" t="s">
        <v>142</v>
      </c>
      <c r="G49" s="152">
        <v>38</v>
      </c>
      <c r="H49" s="167">
        <v>0</v>
      </c>
      <c r="I49" s="153">
        <f t="shared" si="9"/>
        <v>0</v>
      </c>
      <c r="J49" s="154">
        <v>0</v>
      </c>
      <c r="K49" s="152">
        <f t="shared" si="10"/>
        <v>0</v>
      </c>
      <c r="L49" s="154">
        <v>0</v>
      </c>
      <c r="M49" s="152">
        <f t="shared" si="11"/>
        <v>0</v>
      </c>
      <c r="N49" s="173">
        <v>20</v>
      </c>
      <c r="O49" s="155">
        <v>16</v>
      </c>
      <c r="P49" s="16" t="s">
        <v>116</v>
      </c>
    </row>
    <row r="50" spans="1:16" s="16" customFormat="1" ht="12.75" customHeight="1">
      <c r="A50" s="156" t="s">
        <v>216</v>
      </c>
      <c r="B50" s="156" t="s">
        <v>126</v>
      </c>
      <c r="C50" s="156" t="s">
        <v>127</v>
      </c>
      <c r="D50" s="157" t="s">
        <v>217</v>
      </c>
      <c r="E50" s="157" t="s">
        <v>218</v>
      </c>
      <c r="F50" s="156" t="s">
        <v>142</v>
      </c>
      <c r="G50" s="158">
        <v>30</v>
      </c>
      <c r="H50" s="168">
        <v>0</v>
      </c>
      <c r="I50" s="159">
        <f t="shared" si="9"/>
        <v>0</v>
      </c>
      <c r="J50" s="160">
        <v>0</v>
      </c>
      <c r="K50" s="158">
        <f t="shared" si="10"/>
        <v>0</v>
      </c>
      <c r="L50" s="160">
        <v>0</v>
      </c>
      <c r="M50" s="158">
        <f t="shared" si="11"/>
        <v>0</v>
      </c>
      <c r="N50" s="174">
        <v>20</v>
      </c>
      <c r="O50" s="161">
        <v>32</v>
      </c>
      <c r="P50" s="157" t="s">
        <v>116</v>
      </c>
    </row>
    <row r="51" spans="1:16" s="16" customFormat="1" ht="12.75" customHeight="1">
      <c r="A51" s="156" t="s">
        <v>219</v>
      </c>
      <c r="B51" s="156" t="s">
        <v>126</v>
      </c>
      <c r="C51" s="156" t="s">
        <v>127</v>
      </c>
      <c r="D51" s="157" t="s">
        <v>220</v>
      </c>
      <c r="E51" s="157" t="s">
        <v>221</v>
      </c>
      <c r="F51" s="156" t="s">
        <v>142</v>
      </c>
      <c r="G51" s="158">
        <v>30</v>
      </c>
      <c r="H51" s="168">
        <v>0</v>
      </c>
      <c r="I51" s="159">
        <f t="shared" si="9"/>
        <v>0</v>
      </c>
      <c r="J51" s="160">
        <v>0</v>
      </c>
      <c r="K51" s="158">
        <f t="shared" si="10"/>
        <v>0</v>
      </c>
      <c r="L51" s="160">
        <v>0</v>
      </c>
      <c r="M51" s="158">
        <f t="shared" si="11"/>
        <v>0</v>
      </c>
      <c r="N51" s="174">
        <v>20</v>
      </c>
      <c r="O51" s="161">
        <v>32</v>
      </c>
      <c r="P51" s="157" t="s">
        <v>116</v>
      </c>
    </row>
    <row r="52" spans="1:16" s="16" customFormat="1" ht="12.75" customHeight="1">
      <c r="A52" s="156" t="s">
        <v>222</v>
      </c>
      <c r="B52" s="156" t="s">
        <v>126</v>
      </c>
      <c r="C52" s="156" t="s">
        <v>127</v>
      </c>
      <c r="D52" s="157" t="s">
        <v>223</v>
      </c>
      <c r="E52" s="157" t="s">
        <v>224</v>
      </c>
      <c r="F52" s="156" t="s">
        <v>142</v>
      </c>
      <c r="G52" s="158">
        <v>2</v>
      </c>
      <c r="H52" s="168">
        <v>0</v>
      </c>
      <c r="I52" s="159">
        <f t="shared" si="9"/>
        <v>0</v>
      </c>
      <c r="J52" s="160">
        <v>0</v>
      </c>
      <c r="K52" s="158">
        <f t="shared" si="10"/>
        <v>0</v>
      </c>
      <c r="L52" s="160">
        <v>0</v>
      </c>
      <c r="M52" s="158">
        <f t="shared" si="11"/>
        <v>0</v>
      </c>
      <c r="N52" s="174">
        <v>20</v>
      </c>
      <c r="O52" s="161">
        <v>32</v>
      </c>
      <c r="P52" s="157" t="s">
        <v>116</v>
      </c>
    </row>
    <row r="53" spans="1:16" s="16" customFormat="1" ht="12.75" customHeight="1">
      <c r="A53" s="156" t="s">
        <v>225</v>
      </c>
      <c r="B53" s="156" t="s">
        <v>126</v>
      </c>
      <c r="C53" s="156" t="s">
        <v>127</v>
      </c>
      <c r="D53" s="157" t="s">
        <v>226</v>
      </c>
      <c r="E53" s="157" t="s">
        <v>227</v>
      </c>
      <c r="F53" s="156" t="s">
        <v>142</v>
      </c>
      <c r="G53" s="158">
        <v>2</v>
      </c>
      <c r="H53" s="168">
        <v>0</v>
      </c>
      <c r="I53" s="159">
        <f t="shared" si="9"/>
        <v>0</v>
      </c>
      <c r="J53" s="160">
        <v>0</v>
      </c>
      <c r="K53" s="158">
        <f t="shared" si="10"/>
        <v>0</v>
      </c>
      <c r="L53" s="160">
        <v>0</v>
      </c>
      <c r="M53" s="158">
        <f t="shared" si="11"/>
        <v>0</v>
      </c>
      <c r="N53" s="174">
        <v>20</v>
      </c>
      <c r="O53" s="161">
        <v>32</v>
      </c>
      <c r="P53" s="157" t="s">
        <v>116</v>
      </c>
    </row>
    <row r="54" spans="1:16" s="16" customFormat="1" ht="12.75" customHeight="1">
      <c r="A54" s="156" t="s">
        <v>228</v>
      </c>
      <c r="B54" s="156" t="s">
        <v>126</v>
      </c>
      <c r="C54" s="156" t="s">
        <v>127</v>
      </c>
      <c r="D54" s="157" t="s">
        <v>229</v>
      </c>
      <c r="E54" s="157" t="s">
        <v>230</v>
      </c>
      <c r="F54" s="156" t="s">
        <v>142</v>
      </c>
      <c r="G54" s="158">
        <v>8</v>
      </c>
      <c r="H54" s="168">
        <v>0</v>
      </c>
      <c r="I54" s="159">
        <f t="shared" si="9"/>
        <v>0</v>
      </c>
      <c r="J54" s="160">
        <v>0</v>
      </c>
      <c r="K54" s="158">
        <f t="shared" si="10"/>
        <v>0</v>
      </c>
      <c r="L54" s="160">
        <v>0</v>
      </c>
      <c r="M54" s="158">
        <f t="shared" si="11"/>
        <v>0</v>
      </c>
      <c r="N54" s="174">
        <v>20</v>
      </c>
      <c r="O54" s="161">
        <v>32</v>
      </c>
      <c r="P54" s="157" t="s">
        <v>116</v>
      </c>
    </row>
    <row r="55" spans="1:16" s="16" customFormat="1" ht="12.75" customHeight="1">
      <c r="A55" s="156" t="s">
        <v>231</v>
      </c>
      <c r="B55" s="156" t="s">
        <v>126</v>
      </c>
      <c r="C55" s="156" t="s">
        <v>127</v>
      </c>
      <c r="D55" s="157" t="s">
        <v>232</v>
      </c>
      <c r="E55" s="157" t="s">
        <v>233</v>
      </c>
      <c r="F55" s="156" t="s">
        <v>142</v>
      </c>
      <c r="G55" s="158">
        <v>2</v>
      </c>
      <c r="H55" s="168">
        <v>0</v>
      </c>
      <c r="I55" s="159">
        <f t="shared" si="9"/>
        <v>0</v>
      </c>
      <c r="J55" s="160">
        <v>0</v>
      </c>
      <c r="K55" s="158">
        <f t="shared" si="10"/>
        <v>0</v>
      </c>
      <c r="L55" s="160">
        <v>0</v>
      </c>
      <c r="M55" s="158">
        <f t="shared" si="11"/>
        <v>0</v>
      </c>
      <c r="N55" s="174">
        <v>20</v>
      </c>
      <c r="O55" s="161">
        <v>32</v>
      </c>
      <c r="P55" s="157" t="s">
        <v>116</v>
      </c>
    </row>
    <row r="56" spans="1:16" s="16" customFormat="1" ht="12.75" customHeight="1">
      <c r="A56" s="156" t="s">
        <v>234</v>
      </c>
      <c r="B56" s="156" t="s">
        <v>126</v>
      </c>
      <c r="C56" s="156" t="s">
        <v>127</v>
      </c>
      <c r="D56" s="157" t="s">
        <v>235</v>
      </c>
      <c r="E56" s="157" t="s">
        <v>236</v>
      </c>
      <c r="F56" s="156" t="s">
        <v>142</v>
      </c>
      <c r="G56" s="158">
        <v>4</v>
      </c>
      <c r="H56" s="168">
        <v>0</v>
      </c>
      <c r="I56" s="159">
        <f t="shared" si="9"/>
        <v>0</v>
      </c>
      <c r="J56" s="160">
        <v>0</v>
      </c>
      <c r="K56" s="158">
        <f t="shared" si="10"/>
        <v>0</v>
      </c>
      <c r="L56" s="160">
        <v>0</v>
      </c>
      <c r="M56" s="158">
        <f t="shared" si="11"/>
        <v>0</v>
      </c>
      <c r="N56" s="174">
        <v>20</v>
      </c>
      <c r="O56" s="161">
        <v>32</v>
      </c>
      <c r="P56" s="157" t="s">
        <v>116</v>
      </c>
    </row>
    <row r="57" spans="1:16" s="16" customFormat="1" ht="12.75" customHeight="1">
      <c r="A57" s="156" t="s">
        <v>237</v>
      </c>
      <c r="B57" s="156" t="s">
        <v>126</v>
      </c>
      <c r="C57" s="156" t="s">
        <v>127</v>
      </c>
      <c r="D57" s="157" t="s">
        <v>238</v>
      </c>
      <c r="E57" s="157" t="s">
        <v>239</v>
      </c>
      <c r="F57" s="156" t="s">
        <v>142</v>
      </c>
      <c r="G57" s="158">
        <v>4</v>
      </c>
      <c r="H57" s="168">
        <v>0</v>
      </c>
      <c r="I57" s="159">
        <f t="shared" si="9"/>
        <v>0</v>
      </c>
      <c r="J57" s="160">
        <v>0</v>
      </c>
      <c r="K57" s="158">
        <f t="shared" si="10"/>
        <v>0</v>
      </c>
      <c r="L57" s="160">
        <v>0</v>
      </c>
      <c r="M57" s="158">
        <f t="shared" si="11"/>
        <v>0</v>
      </c>
      <c r="N57" s="174">
        <v>20</v>
      </c>
      <c r="O57" s="161">
        <v>32</v>
      </c>
      <c r="P57" s="157" t="s">
        <v>116</v>
      </c>
    </row>
    <row r="58" spans="1:16" s="16" customFormat="1" ht="12.75" customHeight="1">
      <c r="A58" s="156" t="s">
        <v>240</v>
      </c>
      <c r="B58" s="156" t="s">
        <v>126</v>
      </c>
      <c r="C58" s="156" t="s">
        <v>127</v>
      </c>
      <c r="D58" s="157" t="s">
        <v>241</v>
      </c>
      <c r="E58" s="157" t="s">
        <v>242</v>
      </c>
      <c r="F58" s="156" t="s">
        <v>142</v>
      </c>
      <c r="G58" s="158">
        <v>4</v>
      </c>
      <c r="H58" s="168">
        <v>0</v>
      </c>
      <c r="I58" s="159">
        <f t="shared" si="9"/>
        <v>0</v>
      </c>
      <c r="J58" s="160">
        <v>0</v>
      </c>
      <c r="K58" s="158">
        <f t="shared" si="10"/>
        <v>0</v>
      </c>
      <c r="L58" s="160">
        <v>0</v>
      </c>
      <c r="M58" s="158">
        <f t="shared" si="11"/>
        <v>0</v>
      </c>
      <c r="N58" s="174">
        <v>20</v>
      </c>
      <c r="O58" s="161">
        <v>32</v>
      </c>
      <c r="P58" s="157" t="s">
        <v>116</v>
      </c>
    </row>
    <row r="59" spans="1:16" s="16" customFormat="1" ht="12.75" customHeight="1">
      <c r="A59" s="151" t="s">
        <v>243</v>
      </c>
      <c r="B59" s="151" t="s">
        <v>112</v>
      </c>
      <c r="C59" s="151" t="s">
        <v>143</v>
      </c>
      <c r="D59" s="16" t="s">
        <v>244</v>
      </c>
      <c r="E59" s="16" t="s">
        <v>245</v>
      </c>
      <c r="F59" s="151" t="s">
        <v>142</v>
      </c>
      <c r="G59" s="152">
        <v>10</v>
      </c>
      <c r="H59" s="167">
        <v>0</v>
      </c>
      <c r="I59" s="153">
        <f t="shared" si="9"/>
        <v>0</v>
      </c>
      <c r="J59" s="154">
        <v>0</v>
      </c>
      <c r="K59" s="152">
        <f t="shared" si="10"/>
        <v>0</v>
      </c>
      <c r="L59" s="154">
        <v>0</v>
      </c>
      <c r="M59" s="152">
        <f t="shared" si="11"/>
        <v>0</v>
      </c>
      <c r="N59" s="173">
        <v>20</v>
      </c>
      <c r="O59" s="155">
        <v>16</v>
      </c>
      <c r="P59" s="16" t="s">
        <v>116</v>
      </c>
    </row>
    <row r="60" spans="2:16" s="126" customFormat="1" ht="12.75" customHeight="1">
      <c r="B60" s="131" t="s">
        <v>64</v>
      </c>
      <c r="D60" s="132" t="s">
        <v>246</v>
      </c>
      <c r="E60" s="132" t="s">
        <v>247</v>
      </c>
      <c r="H60" s="166"/>
      <c r="I60" s="133">
        <f>SUM(I61:I79)</f>
        <v>0</v>
      </c>
      <c r="K60" s="134">
        <f>SUM(K61:K79)</f>
        <v>0</v>
      </c>
      <c r="M60" s="134">
        <f>SUM(M61:M79)</f>
        <v>0</v>
      </c>
      <c r="N60" s="166"/>
      <c r="P60" s="132" t="s">
        <v>111</v>
      </c>
    </row>
    <row r="61" spans="1:16" s="16" customFormat="1" ht="12.75" customHeight="1">
      <c r="A61" s="151" t="s">
        <v>248</v>
      </c>
      <c r="B61" s="151" t="s">
        <v>112</v>
      </c>
      <c r="C61" s="151" t="s">
        <v>143</v>
      </c>
      <c r="D61" s="16" t="s">
        <v>249</v>
      </c>
      <c r="E61" s="16" t="s">
        <v>250</v>
      </c>
      <c r="F61" s="151" t="s">
        <v>142</v>
      </c>
      <c r="G61" s="152">
        <v>30</v>
      </c>
      <c r="H61" s="167">
        <v>0</v>
      </c>
      <c r="I61" s="153">
        <f aca="true" t="shared" si="12" ref="I61:I79">ROUND(G61*H61,1)</f>
        <v>0</v>
      </c>
      <c r="J61" s="154">
        <v>0</v>
      </c>
      <c r="K61" s="152">
        <f aca="true" t="shared" si="13" ref="K61:K79">G61*J61</f>
        <v>0</v>
      </c>
      <c r="L61" s="154">
        <v>0</v>
      </c>
      <c r="M61" s="152">
        <f aca="true" t="shared" si="14" ref="M61:M79">G61*L61</f>
        <v>0</v>
      </c>
      <c r="N61" s="173">
        <v>20</v>
      </c>
      <c r="O61" s="155">
        <v>16</v>
      </c>
      <c r="P61" s="16" t="s">
        <v>116</v>
      </c>
    </row>
    <row r="62" spans="1:16" s="16" customFormat="1" ht="12.75" customHeight="1">
      <c r="A62" s="151" t="s">
        <v>251</v>
      </c>
      <c r="B62" s="151" t="s">
        <v>112</v>
      </c>
      <c r="C62" s="151" t="s">
        <v>143</v>
      </c>
      <c r="D62" s="16" t="s">
        <v>252</v>
      </c>
      <c r="E62" s="16" t="s">
        <v>253</v>
      </c>
      <c r="F62" s="151" t="s">
        <v>142</v>
      </c>
      <c r="G62" s="152">
        <v>30</v>
      </c>
      <c r="H62" s="167">
        <v>0</v>
      </c>
      <c r="I62" s="153">
        <f t="shared" si="12"/>
        <v>0</v>
      </c>
      <c r="J62" s="154">
        <v>0</v>
      </c>
      <c r="K62" s="152">
        <f t="shared" si="13"/>
        <v>0</v>
      </c>
      <c r="L62" s="154">
        <v>0</v>
      </c>
      <c r="M62" s="152">
        <f t="shared" si="14"/>
        <v>0</v>
      </c>
      <c r="N62" s="173">
        <v>20</v>
      </c>
      <c r="O62" s="155">
        <v>16</v>
      </c>
      <c r="P62" s="16" t="s">
        <v>116</v>
      </c>
    </row>
    <row r="63" spans="1:16" s="16" customFormat="1" ht="12.75" customHeight="1">
      <c r="A63" s="151" t="s">
        <v>254</v>
      </c>
      <c r="B63" s="151" t="s">
        <v>112</v>
      </c>
      <c r="C63" s="151" t="s">
        <v>143</v>
      </c>
      <c r="D63" s="16" t="s">
        <v>255</v>
      </c>
      <c r="E63" s="16" t="s">
        <v>256</v>
      </c>
      <c r="F63" s="151" t="s">
        <v>142</v>
      </c>
      <c r="G63" s="152">
        <v>2</v>
      </c>
      <c r="H63" s="167">
        <v>0</v>
      </c>
      <c r="I63" s="153">
        <f t="shared" si="12"/>
        <v>0</v>
      </c>
      <c r="J63" s="154">
        <v>0</v>
      </c>
      <c r="K63" s="152">
        <f t="shared" si="13"/>
        <v>0</v>
      </c>
      <c r="L63" s="154">
        <v>0</v>
      </c>
      <c r="M63" s="152">
        <f t="shared" si="14"/>
        <v>0</v>
      </c>
      <c r="N63" s="173">
        <v>20</v>
      </c>
      <c r="O63" s="155">
        <v>16</v>
      </c>
      <c r="P63" s="16" t="s">
        <v>116</v>
      </c>
    </row>
    <row r="64" spans="1:16" s="16" customFormat="1" ht="12.75" customHeight="1">
      <c r="A64" s="151" t="s">
        <v>257</v>
      </c>
      <c r="B64" s="151" t="s">
        <v>112</v>
      </c>
      <c r="C64" s="151" t="s">
        <v>143</v>
      </c>
      <c r="D64" s="16" t="s">
        <v>258</v>
      </c>
      <c r="E64" s="16" t="s">
        <v>259</v>
      </c>
      <c r="F64" s="151" t="s">
        <v>207</v>
      </c>
      <c r="G64" s="152">
        <v>1.009</v>
      </c>
      <c r="H64" s="167">
        <v>0</v>
      </c>
      <c r="I64" s="153">
        <f t="shared" si="12"/>
        <v>0</v>
      </c>
      <c r="J64" s="154">
        <v>0</v>
      </c>
      <c r="K64" s="152">
        <f t="shared" si="13"/>
        <v>0</v>
      </c>
      <c r="L64" s="154">
        <v>0</v>
      </c>
      <c r="M64" s="152">
        <f t="shared" si="14"/>
        <v>0</v>
      </c>
      <c r="N64" s="173">
        <v>20</v>
      </c>
      <c r="O64" s="155">
        <v>16</v>
      </c>
      <c r="P64" s="16" t="s">
        <v>116</v>
      </c>
    </row>
    <row r="65" spans="1:16" s="16" customFormat="1" ht="12.75" customHeight="1">
      <c r="A65" s="156" t="s">
        <v>260</v>
      </c>
      <c r="B65" s="156" t="s">
        <v>126</v>
      </c>
      <c r="C65" s="156" t="s">
        <v>127</v>
      </c>
      <c r="D65" s="157" t="s">
        <v>261</v>
      </c>
      <c r="E65" s="157" t="s">
        <v>262</v>
      </c>
      <c r="F65" s="156" t="s">
        <v>142</v>
      </c>
      <c r="G65" s="158">
        <v>1</v>
      </c>
      <c r="H65" s="168">
        <v>0</v>
      </c>
      <c r="I65" s="159">
        <f t="shared" si="12"/>
        <v>0</v>
      </c>
      <c r="J65" s="160">
        <v>0</v>
      </c>
      <c r="K65" s="158">
        <f t="shared" si="13"/>
        <v>0</v>
      </c>
      <c r="L65" s="160">
        <v>0</v>
      </c>
      <c r="M65" s="158">
        <f t="shared" si="14"/>
        <v>0</v>
      </c>
      <c r="N65" s="174">
        <v>20</v>
      </c>
      <c r="O65" s="161">
        <v>32</v>
      </c>
      <c r="P65" s="157" t="s">
        <v>116</v>
      </c>
    </row>
    <row r="66" spans="1:16" s="16" customFormat="1" ht="12.75" customHeight="1">
      <c r="A66" s="156" t="s">
        <v>263</v>
      </c>
      <c r="B66" s="156" t="s">
        <v>126</v>
      </c>
      <c r="C66" s="156" t="s">
        <v>127</v>
      </c>
      <c r="D66" s="157" t="s">
        <v>264</v>
      </c>
      <c r="E66" s="157" t="s">
        <v>265</v>
      </c>
      <c r="F66" s="156" t="s">
        <v>142</v>
      </c>
      <c r="G66" s="158">
        <v>3</v>
      </c>
      <c r="H66" s="168">
        <v>0</v>
      </c>
      <c r="I66" s="159">
        <f t="shared" si="12"/>
        <v>0</v>
      </c>
      <c r="J66" s="160">
        <v>0</v>
      </c>
      <c r="K66" s="158">
        <f t="shared" si="13"/>
        <v>0</v>
      </c>
      <c r="L66" s="160">
        <v>0</v>
      </c>
      <c r="M66" s="158">
        <f t="shared" si="14"/>
        <v>0</v>
      </c>
      <c r="N66" s="174">
        <v>20</v>
      </c>
      <c r="O66" s="161">
        <v>32</v>
      </c>
      <c r="P66" s="157" t="s">
        <v>116</v>
      </c>
    </row>
    <row r="67" spans="1:16" s="16" customFormat="1" ht="12.75" customHeight="1">
      <c r="A67" s="156" t="s">
        <v>266</v>
      </c>
      <c r="B67" s="156" t="s">
        <v>126</v>
      </c>
      <c r="C67" s="156" t="s">
        <v>127</v>
      </c>
      <c r="D67" s="157" t="s">
        <v>267</v>
      </c>
      <c r="E67" s="157" t="s">
        <v>268</v>
      </c>
      <c r="F67" s="156" t="s">
        <v>142</v>
      </c>
      <c r="G67" s="158">
        <v>4</v>
      </c>
      <c r="H67" s="168">
        <v>0</v>
      </c>
      <c r="I67" s="159">
        <f t="shared" si="12"/>
        <v>0</v>
      </c>
      <c r="J67" s="160">
        <v>0</v>
      </c>
      <c r="K67" s="158">
        <f t="shared" si="13"/>
        <v>0</v>
      </c>
      <c r="L67" s="160">
        <v>0</v>
      </c>
      <c r="M67" s="158">
        <f t="shared" si="14"/>
        <v>0</v>
      </c>
      <c r="N67" s="174">
        <v>20</v>
      </c>
      <c r="O67" s="161">
        <v>32</v>
      </c>
      <c r="P67" s="157" t="s">
        <v>116</v>
      </c>
    </row>
    <row r="68" spans="1:16" s="16" customFormat="1" ht="12.75" customHeight="1">
      <c r="A68" s="156" t="s">
        <v>269</v>
      </c>
      <c r="B68" s="156" t="s">
        <v>126</v>
      </c>
      <c r="C68" s="156" t="s">
        <v>127</v>
      </c>
      <c r="D68" s="157" t="s">
        <v>270</v>
      </c>
      <c r="E68" s="157" t="s">
        <v>271</v>
      </c>
      <c r="F68" s="156" t="s">
        <v>142</v>
      </c>
      <c r="G68" s="158">
        <v>1</v>
      </c>
      <c r="H68" s="168">
        <v>0</v>
      </c>
      <c r="I68" s="159">
        <f t="shared" si="12"/>
        <v>0</v>
      </c>
      <c r="J68" s="160">
        <v>0</v>
      </c>
      <c r="K68" s="158">
        <f t="shared" si="13"/>
        <v>0</v>
      </c>
      <c r="L68" s="160">
        <v>0</v>
      </c>
      <c r="M68" s="158">
        <f t="shared" si="14"/>
        <v>0</v>
      </c>
      <c r="N68" s="174">
        <v>20</v>
      </c>
      <c r="O68" s="161">
        <v>32</v>
      </c>
      <c r="P68" s="157" t="s">
        <v>116</v>
      </c>
    </row>
    <row r="69" spans="1:16" s="16" customFormat="1" ht="12.75" customHeight="1">
      <c r="A69" s="156" t="s">
        <v>272</v>
      </c>
      <c r="B69" s="156" t="s">
        <v>126</v>
      </c>
      <c r="C69" s="156" t="s">
        <v>127</v>
      </c>
      <c r="D69" s="157" t="s">
        <v>273</v>
      </c>
      <c r="E69" s="157" t="s">
        <v>274</v>
      </c>
      <c r="F69" s="156" t="s">
        <v>142</v>
      </c>
      <c r="G69" s="158">
        <v>1</v>
      </c>
      <c r="H69" s="168">
        <v>0</v>
      </c>
      <c r="I69" s="159">
        <f t="shared" si="12"/>
        <v>0</v>
      </c>
      <c r="J69" s="160">
        <v>0</v>
      </c>
      <c r="K69" s="158">
        <f t="shared" si="13"/>
        <v>0</v>
      </c>
      <c r="L69" s="160">
        <v>0</v>
      </c>
      <c r="M69" s="158">
        <f t="shared" si="14"/>
        <v>0</v>
      </c>
      <c r="N69" s="174">
        <v>20</v>
      </c>
      <c r="O69" s="161">
        <v>32</v>
      </c>
      <c r="P69" s="157" t="s">
        <v>116</v>
      </c>
    </row>
    <row r="70" spans="1:16" s="16" customFormat="1" ht="12.75" customHeight="1">
      <c r="A70" s="156" t="s">
        <v>275</v>
      </c>
      <c r="B70" s="156" t="s">
        <v>126</v>
      </c>
      <c r="C70" s="156" t="s">
        <v>127</v>
      </c>
      <c r="D70" s="157" t="s">
        <v>276</v>
      </c>
      <c r="E70" s="157" t="s">
        <v>277</v>
      </c>
      <c r="F70" s="156" t="s">
        <v>142</v>
      </c>
      <c r="G70" s="158">
        <v>3</v>
      </c>
      <c r="H70" s="168">
        <v>0</v>
      </c>
      <c r="I70" s="159">
        <f t="shared" si="12"/>
        <v>0</v>
      </c>
      <c r="J70" s="160">
        <v>0</v>
      </c>
      <c r="K70" s="158">
        <f t="shared" si="13"/>
        <v>0</v>
      </c>
      <c r="L70" s="160">
        <v>0</v>
      </c>
      <c r="M70" s="158">
        <f t="shared" si="14"/>
        <v>0</v>
      </c>
      <c r="N70" s="174">
        <v>20</v>
      </c>
      <c r="O70" s="161">
        <v>32</v>
      </c>
      <c r="P70" s="157" t="s">
        <v>116</v>
      </c>
    </row>
    <row r="71" spans="1:16" s="16" customFormat="1" ht="12.75" customHeight="1">
      <c r="A71" s="156" t="s">
        <v>278</v>
      </c>
      <c r="B71" s="156" t="s">
        <v>126</v>
      </c>
      <c r="C71" s="156" t="s">
        <v>127</v>
      </c>
      <c r="D71" s="157" t="s">
        <v>279</v>
      </c>
      <c r="E71" s="157" t="s">
        <v>280</v>
      </c>
      <c r="F71" s="156" t="s">
        <v>142</v>
      </c>
      <c r="G71" s="158">
        <v>1</v>
      </c>
      <c r="H71" s="168">
        <v>0</v>
      </c>
      <c r="I71" s="159">
        <f t="shared" si="12"/>
        <v>0</v>
      </c>
      <c r="J71" s="160">
        <v>0</v>
      </c>
      <c r="K71" s="158">
        <f t="shared" si="13"/>
        <v>0</v>
      </c>
      <c r="L71" s="160">
        <v>0</v>
      </c>
      <c r="M71" s="158">
        <f t="shared" si="14"/>
        <v>0</v>
      </c>
      <c r="N71" s="174">
        <v>20</v>
      </c>
      <c r="O71" s="161">
        <v>32</v>
      </c>
      <c r="P71" s="157" t="s">
        <v>116</v>
      </c>
    </row>
    <row r="72" spans="1:16" s="16" customFormat="1" ht="12.75" customHeight="1">
      <c r="A72" s="156" t="s">
        <v>281</v>
      </c>
      <c r="B72" s="156" t="s">
        <v>126</v>
      </c>
      <c r="C72" s="156" t="s">
        <v>127</v>
      </c>
      <c r="D72" s="157" t="s">
        <v>282</v>
      </c>
      <c r="E72" s="157" t="s">
        <v>283</v>
      </c>
      <c r="F72" s="156" t="s">
        <v>142</v>
      </c>
      <c r="G72" s="158">
        <v>1</v>
      </c>
      <c r="H72" s="168">
        <v>0</v>
      </c>
      <c r="I72" s="159">
        <f t="shared" si="12"/>
        <v>0</v>
      </c>
      <c r="J72" s="160">
        <v>0</v>
      </c>
      <c r="K72" s="158">
        <f t="shared" si="13"/>
        <v>0</v>
      </c>
      <c r="L72" s="160">
        <v>0</v>
      </c>
      <c r="M72" s="158">
        <f t="shared" si="14"/>
        <v>0</v>
      </c>
      <c r="N72" s="174">
        <v>20</v>
      </c>
      <c r="O72" s="161">
        <v>32</v>
      </c>
      <c r="P72" s="157" t="s">
        <v>116</v>
      </c>
    </row>
    <row r="73" spans="1:16" s="16" customFormat="1" ht="12.75" customHeight="1">
      <c r="A73" s="156" t="s">
        <v>284</v>
      </c>
      <c r="B73" s="156" t="s">
        <v>126</v>
      </c>
      <c r="C73" s="156" t="s">
        <v>127</v>
      </c>
      <c r="D73" s="157" t="s">
        <v>285</v>
      </c>
      <c r="E73" s="157" t="s">
        <v>286</v>
      </c>
      <c r="F73" s="156" t="s">
        <v>142</v>
      </c>
      <c r="G73" s="158">
        <v>2</v>
      </c>
      <c r="H73" s="168">
        <v>0</v>
      </c>
      <c r="I73" s="159">
        <f t="shared" si="12"/>
        <v>0</v>
      </c>
      <c r="J73" s="160">
        <v>0</v>
      </c>
      <c r="K73" s="158">
        <f t="shared" si="13"/>
        <v>0</v>
      </c>
      <c r="L73" s="160">
        <v>0</v>
      </c>
      <c r="M73" s="158">
        <f t="shared" si="14"/>
        <v>0</v>
      </c>
      <c r="N73" s="174">
        <v>20</v>
      </c>
      <c r="O73" s="161">
        <v>32</v>
      </c>
      <c r="P73" s="157" t="s">
        <v>116</v>
      </c>
    </row>
    <row r="74" spans="1:16" s="16" customFormat="1" ht="12.75" customHeight="1">
      <c r="A74" s="156" t="s">
        <v>287</v>
      </c>
      <c r="B74" s="156" t="s">
        <v>126</v>
      </c>
      <c r="C74" s="156" t="s">
        <v>127</v>
      </c>
      <c r="D74" s="157" t="s">
        <v>288</v>
      </c>
      <c r="E74" s="157" t="s">
        <v>289</v>
      </c>
      <c r="F74" s="156" t="s">
        <v>142</v>
      </c>
      <c r="G74" s="158">
        <v>4</v>
      </c>
      <c r="H74" s="168">
        <v>0</v>
      </c>
      <c r="I74" s="159">
        <f t="shared" si="12"/>
        <v>0</v>
      </c>
      <c r="J74" s="160">
        <v>0</v>
      </c>
      <c r="K74" s="158">
        <f t="shared" si="13"/>
        <v>0</v>
      </c>
      <c r="L74" s="160">
        <v>0</v>
      </c>
      <c r="M74" s="158">
        <f t="shared" si="14"/>
        <v>0</v>
      </c>
      <c r="N74" s="174">
        <v>20</v>
      </c>
      <c r="O74" s="161">
        <v>32</v>
      </c>
      <c r="P74" s="157" t="s">
        <v>116</v>
      </c>
    </row>
    <row r="75" spans="1:16" s="16" customFormat="1" ht="12.75" customHeight="1">
      <c r="A75" s="156" t="s">
        <v>290</v>
      </c>
      <c r="B75" s="156" t="s">
        <v>126</v>
      </c>
      <c r="C75" s="156" t="s">
        <v>127</v>
      </c>
      <c r="D75" s="157" t="s">
        <v>291</v>
      </c>
      <c r="E75" s="157" t="s">
        <v>292</v>
      </c>
      <c r="F75" s="156" t="s">
        <v>142</v>
      </c>
      <c r="G75" s="158">
        <v>1</v>
      </c>
      <c r="H75" s="168">
        <v>0</v>
      </c>
      <c r="I75" s="159">
        <f t="shared" si="12"/>
        <v>0</v>
      </c>
      <c r="J75" s="160">
        <v>0</v>
      </c>
      <c r="K75" s="158">
        <f t="shared" si="13"/>
        <v>0</v>
      </c>
      <c r="L75" s="160">
        <v>0</v>
      </c>
      <c r="M75" s="158">
        <f t="shared" si="14"/>
        <v>0</v>
      </c>
      <c r="N75" s="174">
        <v>20</v>
      </c>
      <c r="O75" s="161">
        <v>32</v>
      </c>
      <c r="P75" s="157" t="s">
        <v>116</v>
      </c>
    </row>
    <row r="76" spans="1:16" s="16" customFormat="1" ht="12.75" customHeight="1">
      <c r="A76" s="156" t="s">
        <v>293</v>
      </c>
      <c r="B76" s="156" t="s">
        <v>126</v>
      </c>
      <c r="C76" s="156" t="s">
        <v>127</v>
      </c>
      <c r="D76" s="157" t="s">
        <v>294</v>
      </c>
      <c r="E76" s="157" t="s">
        <v>295</v>
      </c>
      <c r="F76" s="156" t="s">
        <v>142</v>
      </c>
      <c r="G76" s="158">
        <v>3</v>
      </c>
      <c r="H76" s="168">
        <v>0</v>
      </c>
      <c r="I76" s="159">
        <f t="shared" si="12"/>
        <v>0</v>
      </c>
      <c r="J76" s="160">
        <v>0</v>
      </c>
      <c r="K76" s="158">
        <f t="shared" si="13"/>
        <v>0</v>
      </c>
      <c r="L76" s="160">
        <v>0</v>
      </c>
      <c r="M76" s="158">
        <f t="shared" si="14"/>
        <v>0</v>
      </c>
      <c r="N76" s="174">
        <v>20</v>
      </c>
      <c r="O76" s="161">
        <v>32</v>
      </c>
      <c r="P76" s="157" t="s">
        <v>116</v>
      </c>
    </row>
    <row r="77" spans="1:16" s="16" customFormat="1" ht="12.75" customHeight="1">
      <c r="A77" s="156" t="s">
        <v>296</v>
      </c>
      <c r="B77" s="156" t="s">
        <v>126</v>
      </c>
      <c r="C77" s="156" t="s">
        <v>127</v>
      </c>
      <c r="D77" s="157" t="s">
        <v>297</v>
      </c>
      <c r="E77" s="157" t="s">
        <v>298</v>
      </c>
      <c r="F77" s="156" t="s">
        <v>142</v>
      </c>
      <c r="G77" s="158">
        <v>1</v>
      </c>
      <c r="H77" s="168">
        <v>0</v>
      </c>
      <c r="I77" s="159">
        <f t="shared" si="12"/>
        <v>0</v>
      </c>
      <c r="J77" s="160">
        <v>0</v>
      </c>
      <c r="K77" s="158">
        <f t="shared" si="13"/>
        <v>0</v>
      </c>
      <c r="L77" s="160">
        <v>0</v>
      </c>
      <c r="M77" s="158">
        <f t="shared" si="14"/>
        <v>0</v>
      </c>
      <c r="N77" s="174">
        <v>20</v>
      </c>
      <c r="O77" s="161">
        <v>32</v>
      </c>
      <c r="P77" s="157" t="s">
        <v>116</v>
      </c>
    </row>
    <row r="78" spans="1:16" s="16" customFormat="1" ht="12.75" customHeight="1">
      <c r="A78" s="156" t="s">
        <v>299</v>
      </c>
      <c r="B78" s="156" t="s">
        <v>126</v>
      </c>
      <c r="C78" s="156" t="s">
        <v>127</v>
      </c>
      <c r="D78" s="157" t="s">
        <v>300</v>
      </c>
      <c r="E78" s="157" t="s">
        <v>301</v>
      </c>
      <c r="F78" s="156" t="s">
        <v>142</v>
      </c>
      <c r="G78" s="158">
        <v>4</v>
      </c>
      <c r="H78" s="168">
        <v>0</v>
      </c>
      <c r="I78" s="159">
        <f t="shared" si="12"/>
        <v>0</v>
      </c>
      <c r="J78" s="160">
        <v>0</v>
      </c>
      <c r="K78" s="158">
        <f t="shared" si="13"/>
        <v>0</v>
      </c>
      <c r="L78" s="160">
        <v>0</v>
      </c>
      <c r="M78" s="158">
        <f t="shared" si="14"/>
        <v>0</v>
      </c>
      <c r="N78" s="174">
        <v>20</v>
      </c>
      <c r="O78" s="161">
        <v>32</v>
      </c>
      <c r="P78" s="157" t="s">
        <v>116</v>
      </c>
    </row>
    <row r="79" spans="1:16" s="16" customFormat="1" ht="12.75" customHeight="1">
      <c r="A79" s="156" t="s">
        <v>302</v>
      </c>
      <c r="B79" s="156" t="s">
        <v>126</v>
      </c>
      <c r="C79" s="156" t="s">
        <v>127</v>
      </c>
      <c r="D79" s="157" t="s">
        <v>303</v>
      </c>
      <c r="E79" s="157" t="s">
        <v>304</v>
      </c>
      <c r="F79" s="156" t="s">
        <v>142</v>
      </c>
      <c r="G79" s="158">
        <v>2</v>
      </c>
      <c r="H79" s="168">
        <v>0</v>
      </c>
      <c r="I79" s="159">
        <f t="shared" si="12"/>
        <v>0</v>
      </c>
      <c r="J79" s="160">
        <v>0</v>
      </c>
      <c r="K79" s="158">
        <f t="shared" si="13"/>
        <v>0</v>
      </c>
      <c r="L79" s="160">
        <v>0</v>
      </c>
      <c r="M79" s="158">
        <f t="shared" si="14"/>
        <v>0</v>
      </c>
      <c r="N79" s="174">
        <v>20</v>
      </c>
      <c r="O79" s="161">
        <v>32</v>
      </c>
      <c r="P79" s="157" t="s">
        <v>116</v>
      </c>
    </row>
    <row r="80" spans="2:16" s="126" customFormat="1" ht="12.75" customHeight="1">
      <c r="B80" s="131" t="s">
        <v>64</v>
      </c>
      <c r="D80" s="132" t="s">
        <v>305</v>
      </c>
      <c r="E80" s="132" t="s">
        <v>306</v>
      </c>
      <c r="H80" s="166"/>
      <c r="I80" s="133">
        <f>I81</f>
        <v>0</v>
      </c>
      <c r="K80" s="134">
        <f>K81</f>
        <v>0</v>
      </c>
      <c r="M80" s="134">
        <f>M81</f>
        <v>0</v>
      </c>
      <c r="N80" s="166"/>
      <c r="P80" s="132" t="s">
        <v>111</v>
      </c>
    </row>
    <row r="81" spans="1:16" s="16" customFormat="1" ht="12.75" customHeight="1">
      <c r="A81" s="151" t="s">
        <v>307</v>
      </c>
      <c r="B81" s="151" t="s">
        <v>112</v>
      </c>
      <c r="C81" s="151" t="s">
        <v>305</v>
      </c>
      <c r="D81" s="16" t="s">
        <v>308</v>
      </c>
      <c r="E81" s="16" t="s">
        <v>309</v>
      </c>
      <c r="F81" s="151" t="s">
        <v>142</v>
      </c>
      <c r="G81" s="152">
        <v>1</v>
      </c>
      <c r="H81" s="167">
        <v>0</v>
      </c>
      <c r="I81" s="153">
        <f>ROUND(G81*H81,1)</f>
        <v>0</v>
      </c>
      <c r="J81" s="154">
        <v>0</v>
      </c>
      <c r="K81" s="152">
        <f>G81*J81</f>
        <v>0</v>
      </c>
      <c r="L81" s="154">
        <v>0</v>
      </c>
      <c r="M81" s="152">
        <f>G81*L81</f>
        <v>0</v>
      </c>
      <c r="N81" s="173">
        <v>20</v>
      </c>
      <c r="O81" s="155">
        <v>16</v>
      </c>
      <c r="P81" s="16" t="s">
        <v>116</v>
      </c>
    </row>
    <row r="82" spans="2:16" s="126" customFormat="1" ht="12.75" customHeight="1">
      <c r="B82" s="131" t="s">
        <v>64</v>
      </c>
      <c r="D82" s="132" t="s">
        <v>310</v>
      </c>
      <c r="E82" s="132" t="s">
        <v>311</v>
      </c>
      <c r="H82" s="166"/>
      <c r="I82" s="133">
        <f>SUM(I83:I84)</f>
        <v>0</v>
      </c>
      <c r="K82" s="134">
        <f>SUM(K83:K84)</f>
        <v>0</v>
      </c>
      <c r="M82" s="134">
        <f>SUM(M83:M84)</f>
        <v>0</v>
      </c>
      <c r="N82" s="166"/>
      <c r="P82" s="132" t="s">
        <v>111</v>
      </c>
    </row>
    <row r="83" spans="1:16" s="16" customFormat="1" ht="12.75" customHeight="1">
      <c r="A83" s="151" t="s">
        <v>312</v>
      </c>
      <c r="B83" s="151" t="s">
        <v>112</v>
      </c>
      <c r="C83" s="151" t="s">
        <v>310</v>
      </c>
      <c r="D83" s="16" t="s">
        <v>313</v>
      </c>
      <c r="E83" s="16" t="s">
        <v>314</v>
      </c>
      <c r="F83" s="151" t="s">
        <v>315</v>
      </c>
      <c r="G83" s="152">
        <v>100</v>
      </c>
      <c r="H83" s="167">
        <v>0</v>
      </c>
      <c r="I83" s="153">
        <f>ROUND(G83*H83,1)</f>
        <v>0</v>
      </c>
      <c r="J83" s="154">
        <v>0</v>
      </c>
      <c r="K83" s="152">
        <f>G83*J83</f>
        <v>0</v>
      </c>
      <c r="L83" s="154">
        <v>0</v>
      </c>
      <c r="M83" s="152">
        <f>G83*L83</f>
        <v>0</v>
      </c>
      <c r="N83" s="173">
        <v>20</v>
      </c>
      <c r="O83" s="155">
        <v>16</v>
      </c>
      <c r="P83" s="16" t="s">
        <v>116</v>
      </c>
    </row>
    <row r="84" spans="1:16" s="16" customFormat="1" ht="12.75" customHeight="1">
      <c r="A84" s="156" t="s">
        <v>316</v>
      </c>
      <c r="B84" s="156" t="s">
        <v>126</v>
      </c>
      <c r="C84" s="156" t="s">
        <v>127</v>
      </c>
      <c r="D84" s="157" t="s">
        <v>317</v>
      </c>
      <c r="E84" s="157" t="s">
        <v>318</v>
      </c>
      <c r="F84" s="156" t="s">
        <v>142</v>
      </c>
      <c r="G84" s="158">
        <v>60</v>
      </c>
      <c r="H84" s="168">
        <v>0</v>
      </c>
      <c r="I84" s="159">
        <f>ROUND(G84*H84,1)</f>
        <v>0</v>
      </c>
      <c r="J84" s="160">
        <v>0</v>
      </c>
      <c r="K84" s="158">
        <f>G84*J84</f>
        <v>0</v>
      </c>
      <c r="L84" s="160">
        <v>0</v>
      </c>
      <c r="M84" s="158">
        <f>G84*L84</f>
        <v>0</v>
      </c>
      <c r="N84" s="174">
        <v>20</v>
      </c>
      <c r="O84" s="161">
        <v>32</v>
      </c>
      <c r="P84" s="157" t="s">
        <v>116</v>
      </c>
    </row>
    <row r="85" spans="2:16" s="126" customFormat="1" ht="12.75" customHeight="1">
      <c r="B85" s="127" t="s">
        <v>64</v>
      </c>
      <c r="D85" s="128" t="s">
        <v>319</v>
      </c>
      <c r="E85" s="128" t="s">
        <v>56</v>
      </c>
      <c r="H85" s="166"/>
      <c r="I85" s="129">
        <f>SUM(I86:I89)</f>
        <v>0</v>
      </c>
      <c r="K85" s="130">
        <f>SUM(K86:K89)</f>
        <v>0</v>
      </c>
      <c r="M85" s="130">
        <f>SUM(M86:M89)</f>
        <v>0</v>
      </c>
      <c r="N85" s="166"/>
      <c r="P85" s="128" t="s">
        <v>108</v>
      </c>
    </row>
    <row r="86" spans="1:16" s="16" customFormat="1" ht="12.75" customHeight="1">
      <c r="A86" s="151" t="s">
        <v>320</v>
      </c>
      <c r="B86" s="151" t="s">
        <v>112</v>
      </c>
      <c r="C86" s="151" t="s">
        <v>61</v>
      </c>
      <c r="D86" s="16" t="s">
        <v>321</v>
      </c>
      <c r="E86" s="16" t="s">
        <v>322</v>
      </c>
      <c r="F86" s="151" t="s">
        <v>323</v>
      </c>
      <c r="G86" s="152">
        <v>12</v>
      </c>
      <c r="H86" s="167">
        <v>0</v>
      </c>
      <c r="I86" s="153">
        <f>ROUND(G86*H86,1)</f>
        <v>0</v>
      </c>
      <c r="J86" s="154">
        <v>0</v>
      </c>
      <c r="K86" s="152">
        <f>G86*J86</f>
        <v>0</v>
      </c>
      <c r="L86" s="154">
        <v>0</v>
      </c>
      <c r="M86" s="152">
        <f>G86*L86</f>
        <v>0</v>
      </c>
      <c r="N86" s="173">
        <v>20</v>
      </c>
      <c r="O86" s="155">
        <v>512</v>
      </c>
      <c r="P86" s="16" t="s">
        <v>111</v>
      </c>
    </row>
    <row r="87" spans="1:16" s="16" customFormat="1" ht="12.75" customHeight="1">
      <c r="A87" s="151" t="s">
        <v>324</v>
      </c>
      <c r="B87" s="151" t="s">
        <v>112</v>
      </c>
      <c r="C87" s="151" t="s">
        <v>61</v>
      </c>
      <c r="D87" s="16" t="s">
        <v>325</v>
      </c>
      <c r="E87" s="16" t="s">
        <v>326</v>
      </c>
      <c r="F87" s="151" t="s">
        <v>323</v>
      </c>
      <c r="G87" s="152">
        <v>12</v>
      </c>
      <c r="H87" s="167">
        <v>0</v>
      </c>
      <c r="I87" s="153">
        <f>ROUND(G87*H87,1)</f>
        <v>0</v>
      </c>
      <c r="J87" s="154">
        <v>0</v>
      </c>
      <c r="K87" s="152">
        <f>G87*J87</f>
        <v>0</v>
      </c>
      <c r="L87" s="154">
        <v>0</v>
      </c>
      <c r="M87" s="152">
        <f>G87*L87</f>
        <v>0</v>
      </c>
      <c r="N87" s="173">
        <v>20</v>
      </c>
      <c r="O87" s="155">
        <v>512</v>
      </c>
      <c r="P87" s="16" t="s">
        <v>111</v>
      </c>
    </row>
    <row r="88" spans="1:16" s="16" customFormat="1" ht="12.75" customHeight="1">
      <c r="A88" s="151" t="s">
        <v>327</v>
      </c>
      <c r="B88" s="151" t="s">
        <v>112</v>
      </c>
      <c r="C88" s="151" t="s">
        <v>61</v>
      </c>
      <c r="D88" s="16" t="s">
        <v>328</v>
      </c>
      <c r="E88" s="16" t="s">
        <v>329</v>
      </c>
      <c r="F88" s="151" t="s">
        <v>323</v>
      </c>
      <c r="G88" s="152">
        <v>12</v>
      </c>
      <c r="H88" s="167">
        <v>0</v>
      </c>
      <c r="I88" s="153">
        <f>ROUND(G88*H88,1)</f>
        <v>0</v>
      </c>
      <c r="J88" s="154">
        <v>0</v>
      </c>
      <c r="K88" s="152">
        <f>G88*J88</f>
        <v>0</v>
      </c>
      <c r="L88" s="154">
        <v>0</v>
      </c>
      <c r="M88" s="152">
        <f>G88*L88</f>
        <v>0</v>
      </c>
      <c r="N88" s="173">
        <v>20</v>
      </c>
      <c r="O88" s="155">
        <v>512</v>
      </c>
      <c r="P88" s="16" t="s">
        <v>111</v>
      </c>
    </row>
    <row r="89" spans="1:16" s="16" customFormat="1" ht="12.75" customHeight="1">
      <c r="A89" s="151" t="s">
        <v>330</v>
      </c>
      <c r="B89" s="151" t="s">
        <v>112</v>
      </c>
      <c r="C89" s="151" t="s">
        <v>61</v>
      </c>
      <c r="D89" s="16" t="s">
        <v>331</v>
      </c>
      <c r="E89" s="16" t="s">
        <v>332</v>
      </c>
      <c r="F89" s="151" t="s">
        <v>323</v>
      </c>
      <c r="G89" s="152">
        <v>72</v>
      </c>
      <c r="H89" s="167">
        <v>0</v>
      </c>
      <c r="I89" s="153">
        <f>ROUND(G89*H89,1)</f>
        <v>0</v>
      </c>
      <c r="J89" s="154">
        <v>0</v>
      </c>
      <c r="K89" s="152">
        <f>G89*J89</f>
        <v>0</v>
      </c>
      <c r="L89" s="154">
        <v>0</v>
      </c>
      <c r="M89" s="152">
        <f>G89*L89</f>
        <v>0</v>
      </c>
      <c r="N89" s="173">
        <v>20</v>
      </c>
      <c r="O89" s="155">
        <v>512</v>
      </c>
      <c r="P89" s="16" t="s">
        <v>111</v>
      </c>
    </row>
    <row r="90" spans="5:14" s="135" customFormat="1" ht="12.75" customHeight="1">
      <c r="E90" s="136" t="s">
        <v>91</v>
      </c>
      <c r="H90" s="169"/>
      <c r="I90" s="137">
        <f>I14+I85</f>
        <v>0</v>
      </c>
      <c r="K90" s="138">
        <f>K14+K85</f>
        <v>0</v>
      </c>
      <c r="M90" s="138">
        <f>M14+M85</f>
        <v>0</v>
      </c>
      <c r="N90" s="169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pc</cp:lastModifiedBy>
  <dcterms:created xsi:type="dcterms:W3CDTF">2017-02-10T13:06:44Z</dcterms:created>
  <dcterms:modified xsi:type="dcterms:W3CDTF">2017-02-10T14:14:09Z</dcterms:modified>
  <cp:category/>
  <cp:version/>
  <cp:contentType/>
  <cp:contentStatus/>
</cp:coreProperties>
</file>