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firstSheet="1" activeTab="3"/>
  </bookViews>
  <sheets>
    <sheet name="Rekapitulácia stavby" sheetId="1" r:id="rId1"/>
    <sheet name="01 - SO 01 - Rekonštrukci..." sheetId="2" r:id="rId2"/>
    <sheet name="02 - SO 02 - NN prípojka" sheetId="3" r:id="rId3"/>
    <sheet name="03 - SO 03 - Vodovodná pr..." sheetId="4" r:id="rId4"/>
  </sheets>
  <definedNames>
    <definedName name="_xlnm.Print_Titles" localSheetId="1">'01 - SO 01 - Rekonštrukci...'!$136:$136</definedName>
    <definedName name="_xlnm.Print_Titles" localSheetId="2">'02 - SO 02 - NN prípojka'!$110:$110</definedName>
    <definedName name="_xlnm.Print_Titles" localSheetId="3">'03 - SO 03 - Vodovodná pr...'!$110:$110</definedName>
    <definedName name="_xlnm.Print_Titles" localSheetId="0">'Rekapitulácia stavby'!$85:$85</definedName>
    <definedName name="_xlnm.Print_Area" localSheetId="1">'01 - SO 01 - Rekonštrukci...'!$C$4:$Q$70,'01 - SO 01 - Rekonštrukci...'!$C$76:$Q$120,'01 - SO 01 - Rekonštrukci...'!$C$126:$Q$420</definedName>
    <definedName name="_xlnm.Print_Area" localSheetId="2">'02 - SO 02 - NN prípojka'!$C$4:$Q$70,'02 - SO 02 - NN prípojka'!$C$76:$Q$94,'02 - SO 02 - NN prípojka'!$C$100:$Q$114</definedName>
    <definedName name="_xlnm.Print_Area" localSheetId="3">'03 - SO 03 - Vodovodná pr...'!$C$4:$Q$70,'03 - SO 03 - Vodovodná pr...'!$C$76:$Q$94,'03 - SO 03 - Vodovodná pr...'!$C$100:$Q$114</definedName>
    <definedName name="_xlnm.Print_Area" localSheetId="0">'Rekapitulácia stavby'!$C$4:$AP$70,'Rekapitulácia stavby'!$C$76:$AP$94</definedName>
  </definedNames>
  <calcPr fullCalcOnLoad="1"/>
</workbook>
</file>

<file path=xl/sharedStrings.xml><?xml version="1.0" encoding="utf-8"?>
<sst xmlns="http://schemas.openxmlformats.org/spreadsheetml/2006/main" count="4297" uniqueCount="1178">
  <si>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</si>
  <si>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</si>
  <si>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</si>
  <si>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</si>
  <si>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</si>
  <si>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</si>
  <si>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</si>
  <si>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</si>
  <si>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</si>
  <si>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</si>
  <si>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</si>
  <si>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</si>
  <si>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2016-06</t>
  </si>
  <si>
    <t>Stavba:</t>
  </si>
  <si>
    <t>Rekonštrukcia nevyužitých objektov pre komunitnú a spolkovú činnosť</t>
  </si>
  <si>
    <t>JKSO:</t>
  </si>
  <si>
    <t>KS:</t>
  </si>
  <si>
    <t>1274</t>
  </si>
  <si>
    <t>Miesto:</t>
  </si>
  <si>
    <t>Viničky</t>
  </si>
  <si>
    <t>Dátum:</t>
  </si>
  <si>
    <t>12. 9. 2016</t>
  </si>
  <si>
    <t>Objednávateľ:</t>
  </si>
  <si>
    <t>IČO:</t>
  </si>
  <si>
    <t>Obec Viničky</t>
  </si>
  <si>
    <t>IČO DPH:</t>
  </si>
  <si>
    <t>Zhotoviteľ:</t>
  </si>
  <si>
    <t xml:space="preserve"> </t>
  </si>
  <si>
    <t>Projektant:</t>
  </si>
  <si>
    <t>APRO s.r.o. Trebišov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</si>
  <si>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</si>
  <si>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</si>
  <si>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</si>
  <si>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</si>
  <si>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</si>
  <si>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</si>
  <si>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</si>
  <si>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</si>
  <si>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</si>
  <si>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</si>
  <si>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</si>
  <si>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</si>
  <si>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</si>
  <si>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</si>
  <si>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</si>
  <si>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</si>
  <si>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</si>
  <si>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</si>
  <si>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</si>
  <si>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</si>
  <si>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</si>
  <si>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</si>
  <si>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</si>
  <si>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</si>
  <si>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</si>
  <si>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</si>
  <si>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</si>
  <si>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</si>
  <si>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</si>
  <si>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</si>
  <si>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</si>
  <si>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</si>
  <si>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</si>
  <si>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</si>
  <si>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</si>
  <si>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</si>
  <si>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</si>
  <si>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</si>
  <si>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</si>
  <si>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</si>
  <si>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</si>
  <si>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</si>
  <si>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</si>
  <si>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</si>
  <si>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</si>
  <si>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{8fc92509-c831-4733-9f19-906cc5a23c1a}</t>
  </si>
  <si>
    <t>{00000000-0000-0000-0000-000000000000}</t>
  </si>
  <si>
    <t>01</t>
  </si>
  <si>
    <t>SO 01 - Rekonštrukcia bývalého rodinného domu na komunitné centrum</t>
  </si>
  <si>
    <t>1</t>
  </si>
  <si>
    <t>{5d283872-0568-41a4-a1eb-e461cee1f36b}</t>
  </si>
  <si>
    <t>02</t>
  </si>
  <si>
    <t>SO 02 - NN prípojka</t>
  </si>
  <si>
    <t>{b849e0c7-bb60-441c-bb38-df2265f946cd}</t>
  </si>
  <si>
    <t>03</t>
  </si>
  <si>
    <t>SO 03 - Vodovodná prípojka (náklady sú zahrnuté v objekte SO 01 - časť ZTI)</t>
  </si>
  <si>
    <t>{3fd25ed9-f173-4181-bb7a-c25d9bc8a6fa}</t>
  </si>
  <si>
    <t>2) Ostatné náklady zo súhrnného listu</t>
  </si>
  <si>
    <t>Percent. zadanie
[% nákladov rozpočtu]</t>
  </si>
  <si>
    <t>Zaradenie nákladov</t>
  </si>
  <si>
    <t>Celkové náklady za stavbu 1) + 2)</t>
  </si>
  <si>
    <t>Späť na hárok:</t>
  </si>
  <si>
    <t>KRYCÍ LIST ROZPOČTU</t>
  </si>
  <si>
    <t>Objekt:</t>
  </si>
  <si>
    <t>01 - SO 01 - Rekonštrukcia bývalého rodinného domu na komunitné centrum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</si>
  <si>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</si>
  <si>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</si>
  <si>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</si>
  <si>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</si>
  <si>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</si>
  <si>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</si>
  <si>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</si>
  <si>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</si>
  <si>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</si>
  <si>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</si>
  <si>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</si>
  <si>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</si>
  <si>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</si>
  <si>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</si>
  <si>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</si>
  <si>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</si>
  <si>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</si>
  <si>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</si>
  <si>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</si>
  <si>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</si>
  <si>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723 - Zdravotechnika - plynovod</t>
  </si>
  <si>
    <t xml:space="preserve">    725 - Zdravotechnika - zariaď. predmety</t>
  </si>
  <si>
    <t xml:space="preserve">    731 - Ústredné kúrenie, kotolne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</si>
  <si>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</si>
  <si>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</si>
  <si>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</si>
  <si>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</si>
  <si>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</si>
  <si>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</si>
  <si>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</si>
  <si>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</si>
  <si>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</si>
  <si>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</si>
  <si>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</si>
  <si>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</si>
  <si>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</si>
  <si>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</si>
  <si>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</si>
  <si>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</si>
  <si>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</si>
  <si>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</si>
  <si>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</si>
  <si>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</si>
  <si>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</si>
  <si>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</si>
  <si>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</si>
  <si>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</si>
  <si>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</si>
  <si>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</si>
  <si>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</si>
  <si>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</si>
  <si>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</si>
  <si>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130201001</t>
  </si>
  <si>
    <t>Výkop jamy a ryhy v obmedzenom priestore horn. tr.3 ručne</t>
  </si>
  <si>
    <t>m3</t>
  </si>
  <si>
    <t>4</t>
  </si>
  <si>
    <t>2</t>
  </si>
  <si>
    <t>19317952</t>
  </si>
  <si>
    <t>131201101</t>
  </si>
  <si>
    <t>Výkop nezapaženej jamy v hornine 3, do 100 m3</t>
  </si>
  <si>
    <t>-76681075</t>
  </si>
  <si>
    <t>3</t>
  </si>
  <si>
    <t>132201401</t>
  </si>
  <si>
    <t>Hĺbený výkop pod základmi v hornine 3</t>
  </si>
  <si>
    <t>1596356073</t>
  </si>
  <si>
    <t>162201102</t>
  </si>
  <si>
    <t>Vodorovné premiestnenie výkopku z horniny 1-4 nad 20-50m</t>
  </si>
  <si>
    <t>-1488519363</t>
  </si>
  <si>
    <t>5</t>
  </si>
  <si>
    <t>167101101</t>
  </si>
  <si>
    <t>Nakladanie neuľahnutého výkopku z hornín tr.1-4 do 100 m3</t>
  </si>
  <si>
    <t>1264584030</t>
  </si>
  <si>
    <t>6</t>
  </si>
  <si>
    <t>171201201</t>
  </si>
  <si>
    <t>Uloženie sypaniny na skládky do 100 m3</t>
  </si>
  <si>
    <t>-490990137</t>
  </si>
  <si>
    <t>7</t>
  </si>
  <si>
    <t>174101001</t>
  </si>
  <si>
    <t>Zásyp sypaninou so zhutnením jám, šachiet, rýh, zárezov alebo okolo objektov do 100 m3</t>
  </si>
  <si>
    <t>-1723876154</t>
  </si>
  <si>
    <t>8</t>
  </si>
  <si>
    <t>174101102</t>
  </si>
  <si>
    <t>Zásyp sypaninou v uzavretých priestoroch s urovnaním povrchu zásypu</t>
  </si>
  <si>
    <t>-1746454123</t>
  </si>
  <si>
    <t>9</t>
  </si>
  <si>
    <t>M</t>
  </si>
  <si>
    <t>5833749700</t>
  </si>
  <si>
    <t>Štrkopiesok preddrvený 0-32 N</t>
  </si>
  <si>
    <t>1812675373</t>
  </si>
  <si>
    <t>10</t>
  </si>
  <si>
    <t>271571111</t>
  </si>
  <si>
    <t>Vankúše zhutnené pod základy zo štrkopiesku</t>
  </si>
  <si>
    <t>983464933</t>
  </si>
  <si>
    <t>11</t>
  </si>
  <si>
    <t>274313521</t>
  </si>
  <si>
    <t>Betón základových pásov, prostý tr.C 12/15</t>
  </si>
  <si>
    <t>749273430</t>
  </si>
  <si>
    <t>12</t>
  </si>
  <si>
    <t>274361821</t>
  </si>
  <si>
    <t>Výstuž základových pásov z ocele 10505</t>
  </si>
  <si>
    <t>t</t>
  </si>
  <si>
    <t>-1031415283</t>
  </si>
  <si>
    <t>13</t>
  </si>
  <si>
    <t>279311114</t>
  </si>
  <si>
    <t>Postupné podbet. základného muriva bez výkopu, zapaž. a debnenia prostým betónom tr.C 16/20</t>
  </si>
  <si>
    <t>-1414101535</t>
  </si>
  <si>
    <t>14</t>
  </si>
  <si>
    <t>289971211</t>
  </si>
  <si>
    <t>Zhotovenie vrstvy z geotextílie na upravenom povrchu v sklone do 1 : 5 , šírky od 0 do 3 m</t>
  </si>
  <si>
    <t>m2</t>
  </si>
  <si>
    <t>-737243250</t>
  </si>
  <si>
    <t>15</t>
  </si>
  <si>
    <t>6936654800</t>
  </si>
  <si>
    <t>Separačné, filtračné a spevňovacie geotextílie 200g/m2</t>
  </si>
  <si>
    <t>-1526300893</t>
  </si>
  <si>
    <t>16</t>
  </si>
  <si>
    <t>1208924329</t>
  </si>
  <si>
    <t>17</t>
  </si>
  <si>
    <t>6936654900</t>
  </si>
  <si>
    <t>Separačné, filtračné a spevňovacie geotextílie 300g/m2</t>
  </si>
  <si>
    <t>1855572602</t>
  </si>
  <si>
    <t>18</t>
  </si>
  <si>
    <t>310238211</t>
  </si>
  <si>
    <t>Zamurovanie otvoru s plochou nad 0.25 do 1m2 v murive nadzákladného tehlami na maltu vápennocementovú</t>
  </si>
  <si>
    <t>-1518738175</t>
  </si>
  <si>
    <t>19</t>
  </si>
  <si>
    <t>311271321</t>
  </si>
  <si>
    <t>Murivo nosné (napr. PREMAC) 50x20x25 s betónovou výplňou hr. 20 cm</t>
  </si>
  <si>
    <t>-1392253222</t>
  </si>
  <si>
    <t>311271324</t>
  </si>
  <si>
    <t>Murivo nosné (napr. PREMAC) 50x40x25 s betónovou výplňou hr. 40 cm</t>
  </si>
  <si>
    <t>-298650834</t>
  </si>
  <si>
    <t>21</t>
  </si>
  <si>
    <t>311273520</t>
  </si>
  <si>
    <t>Murivo nosné z tvárnic (napr. YTONG) P+D na MC-5 a tenkovrst.,maltu(napr.  YTONG) hr.250 P4-500</t>
  </si>
  <si>
    <t>1489910017</t>
  </si>
  <si>
    <t>22</t>
  </si>
  <si>
    <t>311273525</t>
  </si>
  <si>
    <t>Murivo nosné z tvárnic (napr. YTONG) P+D na MC-5 a tenkovrst.,maltu (napr. YTONG) hr.450</t>
  </si>
  <si>
    <t>1129539669</t>
  </si>
  <si>
    <t>23</t>
  </si>
  <si>
    <t>317121101</t>
  </si>
  <si>
    <t>Montáž prefabrikovaného prekladu pre svetlosť otvoru od 600 do 1050 mm</t>
  </si>
  <si>
    <t>ks</t>
  </si>
  <si>
    <t>-750407115</t>
  </si>
  <si>
    <t>24</t>
  </si>
  <si>
    <t>5953172403</t>
  </si>
  <si>
    <t>Nenosný preklad (napr. YTONG) rozmer 100x249x1250</t>
  </si>
  <si>
    <t>-1123292651</t>
  </si>
  <si>
    <t>25</t>
  </si>
  <si>
    <t>317121102</t>
  </si>
  <si>
    <t>Montáž prefabrikovaného prekladu pre svetlosť otvoru nad 1050 do 1800 mm</t>
  </si>
  <si>
    <t>-307400446</t>
  </si>
  <si>
    <t>26</t>
  </si>
  <si>
    <t>5953170202</t>
  </si>
  <si>
    <t>Nosný preklad (napr. YTONG) rozmer 375x249x1490</t>
  </si>
  <si>
    <t>415649768</t>
  </si>
  <si>
    <t>27</t>
  </si>
  <si>
    <t>342272102</t>
  </si>
  <si>
    <t>Priečky z tvárnic (napr. YTONG) na MC-5 a tenkovrst.,maltu  (napr. YTONG) hr.100, P2-500</t>
  </si>
  <si>
    <t>979058177</t>
  </si>
  <si>
    <t>28</t>
  </si>
  <si>
    <t>342272104</t>
  </si>
  <si>
    <t>Priečky z tvárnic  (napr. YTONG) na MC-5 a tenkovrst.,maltu  (napr. YTONG) hr.150, P2-500</t>
  </si>
  <si>
    <t>794953214</t>
  </si>
  <si>
    <t>29</t>
  </si>
  <si>
    <t>413321414</t>
  </si>
  <si>
    <t xml:space="preserve">Betón nosníkov, železový tr.C 25/30 </t>
  </si>
  <si>
    <t>166066542</t>
  </si>
  <si>
    <t>30</t>
  </si>
  <si>
    <t>413351107</t>
  </si>
  <si>
    <t>Debnenie nosníka zhotovenie-dielce</t>
  </si>
  <si>
    <t>1733726945</t>
  </si>
  <si>
    <t>31</t>
  </si>
  <si>
    <t>413351108</t>
  </si>
  <si>
    <t>Debnenie nosníka odstránenie-dielce</t>
  </si>
  <si>
    <t>-445562654</t>
  </si>
  <si>
    <t>32</t>
  </si>
  <si>
    <t>413351213</t>
  </si>
  <si>
    <t>Podporná konštrukcia nosníkov do 10 kpa - zhotovenie</t>
  </si>
  <si>
    <t>-408015457</t>
  </si>
  <si>
    <t>33</t>
  </si>
  <si>
    <t>413351214</t>
  </si>
  <si>
    <t>Podporná konštrukcia nosníkov do 10 kpa - odstránenie</t>
  </si>
  <si>
    <t>810503982</t>
  </si>
  <si>
    <t>34</t>
  </si>
  <si>
    <t>417321515</t>
  </si>
  <si>
    <t>Betón stužujúcich pásov a vencov železový tr. C 25/30</t>
  </si>
  <si>
    <t>1393260391</t>
  </si>
  <si>
    <t>35</t>
  </si>
  <si>
    <t>417351115</t>
  </si>
  <si>
    <t>Debnenie bočníc stužujúcich pásov a vencov vrátane vzpier zhotovenie</t>
  </si>
  <si>
    <t>-1081431787</t>
  </si>
  <si>
    <t>36</t>
  </si>
  <si>
    <t>417351116</t>
  </si>
  <si>
    <t>Debnenie bočníc stužujúcich pásov a vencov vrátane vzpier odstránenie</t>
  </si>
  <si>
    <t>222365500</t>
  </si>
  <si>
    <t>37</t>
  </si>
  <si>
    <t>417361821</t>
  </si>
  <si>
    <t>Výstuž stužujúcich pásov a vencov z betonárskej ocele 10505</t>
  </si>
  <si>
    <t>420832509</t>
  </si>
  <si>
    <t>38</t>
  </si>
  <si>
    <t>430321313</t>
  </si>
  <si>
    <t>Schodiskové konštrukcie, betón železový tr. C 16/20</t>
  </si>
  <si>
    <t>1586018685</t>
  </si>
  <si>
    <t>39</t>
  </si>
  <si>
    <t>430361821</t>
  </si>
  <si>
    <t>Výstuž schodiskových konštrukcií z betonárskej ocele 10505</t>
  </si>
  <si>
    <t>-1855927509</t>
  </si>
  <si>
    <t>40</t>
  </si>
  <si>
    <t>431351121</t>
  </si>
  <si>
    <t>Debnenie do 4 m výšky - podest a podstupňových dosiek pôdorysne priamočiarych zhotovenie</t>
  </si>
  <si>
    <t>-149772308</t>
  </si>
  <si>
    <t>41</t>
  </si>
  <si>
    <t>431351122</t>
  </si>
  <si>
    <t>Debnenie do 4 m výšky - podest a podstupňových dosiek pôdorysne priamočiarych odstránenie</t>
  </si>
  <si>
    <t>-961649507</t>
  </si>
  <si>
    <t>42</t>
  </si>
  <si>
    <t>434351141</t>
  </si>
  <si>
    <t>Debnenie stupňov na podstupňovej doske alebo na teréne pôdorysne priamočiarych zhotovenie</t>
  </si>
  <si>
    <t>1770524909</t>
  </si>
  <si>
    <t>43</t>
  </si>
  <si>
    <t>434351142</t>
  </si>
  <si>
    <t>Debnenie stupňov na podstupňovej doske alebo na teréne pôdorysne priamočiarych odstránenie</t>
  </si>
  <si>
    <t>815025913</t>
  </si>
  <si>
    <t>44</t>
  </si>
  <si>
    <t>451577777</t>
  </si>
  <si>
    <t>Podklad pod dlažbu v ploche vodorovnej alebo v sklone do 1:5 hr. 30-100 mm z kameniva ťaženého</t>
  </si>
  <si>
    <t>-894045086</t>
  </si>
  <si>
    <t>45</t>
  </si>
  <si>
    <t>564231111</t>
  </si>
  <si>
    <t>Podklad alebo podsyp zo štrkopiesku s rozprestretím, vlhčením a zhutnením po zhutnení hr.100 mm</t>
  </si>
  <si>
    <t>45560348</t>
  </si>
  <si>
    <t>46</t>
  </si>
  <si>
    <t>564251111</t>
  </si>
  <si>
    <t>Podklad alebo podsyp zo štrkopiesku fr. 8-16, s rozprestretím, vlhčením a zhutnením po zhutnení hr.150 mm</t>
  </si>
  <si>
    <t>-1471243600</t>
  </si>
  <si>
    <t>47</t>
  </si>
  <si>
    <t>564261111</t>
  </si>
  <si>
    <t>Podklad alebo podsyp zo štrkového lôžka fr. 0-32, s rozprestretím, vlhčením a zhutnením po zhutnení hr.200 mm</t>
  </si>
  <si>
    <t>303962227</t>
  </si>
  <si>
    <t>48</t>
  </si>
  <si>
    <t>5648511111</t>
  </si>
  <si>
    <t>Kryt z riečneho štrku, fr. 12-32, hr. 50 mm</t>
  </si>
  <si>
    <t>50158409</t>
  </si>
  <si>
    <t>49</t>
  </si>
  <si>
    <t>596911112</t>
  </si>
  <si>
    <t>Kladenie zámkovej dlažby  hr.6cm pre peších nad 20 m2</t>
  </si>
  <si>
    <t>-189389554</t>
  </si>
  <si>
    <t>50</t>
  </si>
  <si>
    <t>5922913200</t>
  </si>
  <si>
    <t>Zámková dlažba sivá hrúbky  6 cm</t>
  </si>
  <si>
    <t>-1221794291</t>
  </si>
  <si>
    <t>51</t>
  </si>
  <si>
    <t>610991111</t>
  </si>
  <si>
    <t>Zakrývanie výplní vnútorných okenných otvorov</t>
  </si>
  <si>
    <t>1528790873</t>
  </si>
  <si>
    <t>52</t>
  </si>
  <si>
    <t>612465115</t>
  </si>
  <si>
    <t>Príprava podkladu, prednástrek  (napr.BAUMIT) -Betonkontakt,pod omietky vnút.stien,zvýšenie priľnavosti náteru</t>
  </si>
  <si>
    <t>-1166380326</t>
  </si>
  <si>
    <t>53</t>
  </si>
  <si>
    <t>612465136</t>
  </si>
  <si>
    <t>Vnútorná omietka stien  (napr. BAUMIT), vápennocementová,MVR Uni,ručné nanášanie,jadrová hr.1,5 cm</t>
  </si>
  <si>
    <t>-1080084547</t>
  </si>
  <si>
    <t>54</t>
  </si>
  <si>
    <t>612465138</t>
  </si>
  <si>
    <t>Vnútorná omietka stien , vápenná biela,jemná štuková,miešanie strojne,nanášanie ručne hr.4 mm</t>
  </si>
  <si>
    <t>-30989089</t>
  </si>
  <si>
    <t>55</t>
  </si>
  <si>
    <t>612481119</t>
  </si>
  <si>
    <t>Potiahnutie vnútorných stien, sklotextílnou mriežkou</t>
  </si>
  <si>
    <t>1320092974</t>
  </si>
  <si>
    <t>56</t>
  </si>
  <si>
    <t>615981132</t>
  </si>
  <si>
    <t>Obklad vnútorných, vonkajších stien betónových konštrukcií do debnenia  (napr. Kombidoska) hr. 50 mm</t>
  </si>
  <si>
    <t>-763344790</t>
  </si>
  <si>
    <t>57</t>
  </si>
  <si>
    <t>620991121</t>
  </si>
  <si>
    <t>Zakrývanie výplní vonkajších otvorov zhotovené z lešenia akýmkoľvek spôsobom</t>
  </si>
  <si>
    <t>-1965239509</t>
  </si>
  <si>
    <t>58</t>
  </si>
  <si>
    <t>622464234</t>
  </si>
  <si>
    <t>Vonkajšia omietka stien  (napr. BAUMIT) tenkovrstvová silikónová základ a ryhovaná 2 mm</t>
  </si>
  <si>
    <t>2015038050</t>
  </si>
  <si>
    <t>59</t>
  </si>
  <si>
    <t>622466141</t>
  </si>
  <si>
    <t>Stierka vonkajších stien vyrovnávacia (napr. BAUMIT), miešanie strojne, nanášanie ručne hr.3 mm</t>
  </si>
  <si>
    <t>-58013074</t>
  </si>
  <si>
    <t>60</t>
  </si>
  <si>
    <t>622481119</t>
  </si>
  <si>
    <t>Potiahnutie vonkajších stien, sklotextílnou mriežkou</t>
  </si>
  <si>
    <t>-1413023203</t>
  </si>
  <si>
    <t>61</t>
  </si>
  <si>
    <t>624601111</t>
  </si>
  <si>
    <t>Tmelenie škár (s dodaním hmôt) s prierezom 20 x 20 mm</t>
  </si>
  <si>
    <t>m</t>
  </si>
  <si>
    <t>1841453891</t>
  </si>
  <si>
    <t>62</t>
  </si>
  <si>
    <t>625250151</t>
  </si>
  <si>
    <t>Doteplenie vonk. konštrukcie, bez povrchovej úpravy, systém XPS STYRODUR 2800 C,  lepený celoplošne bez prikotvenia hr. izolantu 30 mm</t>
  </si>
  <si>
    <t>1663392590</t>
  </si>
  <si>
    <t>63</t>
  </si>
  <si>
    <t>625250155</t>
  </si>
  <si>
    <t>Doteplenie vonk. konštrukcie, bez povrchovej úpravy, systém XPS STYRODUR 2800 C,  lepený rámovo s prikotvením, hr. izolantu 80 mm</t>
  </si>
  <si>
    <t>1780978508</t>
  </si>
  <si>
    <t>64</t>
  </si>
  <si>
    <t>625253041</t>
  </si>
  <si>
    <t>Kontaktný zateplovací systém doskami EPS GREYWALL - sivý polystyrén  hr.80 mm,  bez omietky</t>
  </si>
  <si>
    <t>-1287807660</t>
  </si>
  <si>
    <t>65</t>
  </si>
  <si>
    <t>625253071</t>
  </si>
  <si>
    <t>Kontaktný zateplovací systém doskami EPS GREYWALL - sivý polystyrén hr.140 mm,  bez omietky</t>
  </si>
  <si>
    <t>1331181587</t>
  </si>
  <si>
    <t>66</t>
  </si>
  <si>
    <t>625991030</t>
  </si>
  <si>
    <t xml:space="preserve">Kontaktný zateplovací systém doskami EPS GREYWALL-sivý polystyrén,  hr. 3cm bez omietky ostenia okien a dverí,   </t>
  </si>
  <si>
    <t>-1909199017</t>
  </si>
  <si>
    <t>67</t>
  </si>
  <si>
    <t>629451112</t>
  </si>
  <si>
    <t>Vyrovnávacia vrstva z cementovej malty pod klampiarskymi prvkami šírky nad 150 do 300 mm</t>
  </si>
  <si>
    <t>-1479086820</t>
  </si>
  <si>
    <t>68</t>
  </si>
  <si>
    <t>631312611</t>
  </si>
  <si>
    <t>Mazanina z betónu prostého tr.C 16/20 hr.nad 50 do 80 mm</t>
  </si>
  <si>
    <t>978540629</t>
  </si>
  <si>
    <t>69</t>
  </si>
  <si>
    <t>631315611</t>
  </si>
  <si>
    <t>Mazanina z betónu prostého tr.C 16/20 hr.nad 120 do 240 mm</t>
  </si>
  <si>
    <t>673246289</t>
  </si>
  <si>
    <t>70</t>
  </si>
  <si>
    <t>3139552801</t>
  </si>
  <si>
    <t>Rohož Kari popúšťaná 8/150x8/150 mm</t>
  </si>
  <si>
    <t>343355340</t>
  </si>
  <si>
    <t>71</t>
  </si>
  <si>
    <t>631319151</t>
  </si>
  <si>
    <t>Príplatok za prehlad. povrchu betónovej mazaniny min. tr.C 8/10 oceľ. hlad. hr. 50-80 mm</t>
  </si>
  <si>
    <t>-869198642</t>
  </si>
  <si>
    <t>72</t>
  </si>
  <si>
    <t>631319155</t>
  </si>
  <si>
    <t>Príplatok za prehlad. povrchu betónovej mazaniny min. tr.C 8/10 oceľ. hlad. hr. 120-240 mm</t>
  </si>
  <si>
    <t>-1483466799</t>
  </si>
  <si>
    <t>73</t>
  </si>
  <si>
    <t>631319171</t>
  </si>
  <si>
    <t>Príplatok za strhnutie povrchu mazaniny latou pre hr. obidvoch vrstiev mazaniny nad 50 do 80 mm</t>
  </si>
  <si>
    <t>1818143918</t>
  </si>
  <si>
    <t>74</t>
  </si>
  <si>
    <t>631319175</t>
  </si>
  <si>
    <t>Príplatok za strhnutie povrchu mazaniny latou pre hr. obidvoch vrstiev mazaniny nad 120 do 240 mm</t>
  </si>
  <si>
    <t>-1677727572</t>
  </si>
  <si>
    <t>75</t>
  </si>
  <si>
    <t>631571003</t>
  </si>
  <si>
    <t>Násyp zo štrkopiesku 0-32 (pre spevnenie podkladu)</t>
  </si>
  <si>
    <t>-538683866</t>
  </si>
  <si>
    <t>76</t>
  </si>
  <si>
    <t>632921411</t>
  </si>
  <si>
    <t xml:space="preserve">Dlažba schodísk z betónových dlaždíc mrazuvzdorná, protišmyk., hr 40mm, kladených do flex. lepidla </t>
  </si>
  <si>
    <t>1826741291</t>
  </si>
  <si>
    <t>77</t>
  </si>
  <si>
    <t>648991113</t>
  </si>
  <si>
    <t>Osadenie parapetných dosiek z plastických a poloplast., hmôt, š. nad 200 mm</t>
  </si>
  <si>
    <t>-77925141</t>
  </si>
  <si>
    <t>78</t>
  </si>
  <si>
    <t>5624900351</t>
  </si>
  <si>
    <t xml:space="preserve">Plast  Parapet  vnútorný š. 250 mm </t>
  </si>
  <si>
    <t>294450842</t>
  </si>
  <si>
    <t>79</t>
  </si>
  <si>
    <t>917762111</t>
  </si>
  <si>
    <t>Osadenie chodník. obrubníka betónového s oporou z betónu prostého tr. C 10/12, 5 do lôžka</t>
  </si>
  <si>
    <t>-1935882628</t>
  </si>
  <si>
    <t>80</t>
  </si>
  <si>
    <t>5922924500</t>
  </si>
  <si>
    <t>Doplnky - betónový obrubník parkový 100x20x5 cm farba sivá</t>
  </si>
  <si>
    <t>854737921</t>
  </si>
  <si>
    <t>81</t>
  </si>
  <si>
    <t>941941041</t>
  </si>
  <si>
    <t>Montáž lešenia ľahkého pracovného radového s podlahami šírky nad 1, 00 do 1,20 m a výšky do 10 m</t>
  </si>
  <si>
    <t>-308218473</t>
  </si>
  <si>
    <t>82</t>
  </si>
  <si>
    <t>941941291</t>
  </si>
  <si>
    <t>Príplatok za prvý a každý ďalší i začatý mesiac použitia lešenia šírky nad 1,00 do 1,20 m, výšky do 10 m</t>
  </si>
  <si>
    <t>-1886024526</t>
  </si>
  <si>
    <t>83</t>
  </si>
  <si>
    <t>941941841</t>
  </si>
  <si>
    <t>Demontáž lešenia ľahkého pracovného radového a s podlahami, šírky nad 1,00 do 1,20 m výšky do 10 m</t>
  </si>
  <si>
    <t>1694927513</t>
  </si>
  <si>
    <t>84</t>
  </si>
  <si>
    <t>941955001</t>
  </si>
  <si>
    <t>Lešenie ľahké pracovné pomocné, s výškou lešeňovej podlahy do 1,20 m</t>
  </si>
  <si>
    <t>1299138062</t>
  </si>
  <si>
    <t>85</t>
  </si>
  <si>
    <t>952901111</t>
  </si>
  <si>
    <t>Vyčistenie budov pri výške podlaží do 4m</t>
  </si>
  <si>
    <t>1662069632</t>
  </si>
  <si>
    <t>86</t>
  </si>
  <si>
    <t>953945106</t>
  </si>
  <si>
    <t>Profil soklový hliníkový SL 8 (napr. BAUMIT)</t>
  </si>
  <si>
    <t>133575323</t>
  </si>
  <si>
    <t>87</t>
  </si>
  <si>
    <t>9539451081</t>
  </si>
  <si>
    <t>Profil soklový hliníkový SL 14 (napr. BAUMIT)</t>
  </si>
  <si>
    <t>1630763603</t>
  </si>
  <si>
    <t>88</t>
  </si>
  <si>
    <t>953945111</t>
  </si>
  <si>
    <t xml:space="preserve">Lišta rohová (napr. BAUMIT) </t>
  </si>
  <si>
    <t>-996666952</t>
  </si>
  <si>
    <t>89</t>
  </si>
  <si>
    <t>953945112</t>
  </si>
  <si>
    <t xml:space="preserve">Profil okenný, dverový (napr. BAUMIT) </t>
  </si>
  <si>
    <t>1752455175</t>
  </si>
  <si>
    <t>90</t>
  </si>
  <si>
    <t>953945115</t>
  </si>
  <si>
    <t xml:space="preserve">Lišta PVC s odkvapovým nosom (napr. BAUMIT)  </t>
  </si>
  <si>
    <t>742861437</t>
  </si>
  <si>
    <t>91</t>
  </si>
  <si>
    <t>961021311</t>
  </si>
  <si>
    <t>Búranie základov, z muriva zmiešaného alebo kamenného,  -2,40800t</t>
  </si>
  <si>
    <t>-1752827021</t>
  </si>
  <si>
    <t>92</t>
  </si>
  <si>
    <t>962022391</t>
  </si>
  <si>
    <t>Búranie muriva nadzákladového kamenného príp. zmieš. na akúkoľvek maltu,  -2,38500t</t>
  </si>
  <si>
    <t>1971682356</t>
  </si>
  <si>
    <t>93</t>
  </si>
  <si>
    <t>962032631</t>
  </si>
  <si>
    <t>Búranie komínov. muriva z tehál nad strechou na akúkoľvek maltu x,  -1,63300t</t>
  </si>
  <si>
    <t>1356681785</t>
  </si>
  <si>
    <t>94</t>
  </si>
  <si>
    <t>963042819</t>
  </si>
  <si>
    <t>Búranie akýchkoľvek betónových schodiskových stupňov zhotovených na mieste,  -0,07000t</t>
  </si>
  <si>
    <t>1137511059</t>
  </si>
  <si>
    <t>95</t>
  </si>
  <si>
    <t>963053935</t>
  </si>
  <si>
    <t>Búranie železobetónových schodiskových ramien monolitických,  -0,39200t</t>
  </si>
  <si>
    <t>-908859795</t>
  </si>
  <si>
    <t>96</t>
  </si>
  <si>
    <t>963054949</t>
  </si>
  <si>
    <t>Búranie železobetónových schodníc akéjkoľvek dľžky,  -0,14400t</t>
  </si>
  <si>
    <t>-55068299</t>
  </si>
  <si>
    <t>97</t>
  </si>
  <si>
    <t>9640511121</t>
  </si>
  <si>
    <t>Búranie samostatných kachlí,   -2,40000t</t>
  </si>
  <si>
    <t>-543944576</t>
  </si>
  <si>
    <t>98</t>
  </si>
  <si>
    <t>965082920</t>
  </si>
  <si>
    <t>Odstránenie násypu pod podlahami alebo na strechách, hr.do 100 mm,  -1,40000t</t>
  </si>
  <si>
    <t>1785807202</t>
  </si>
  <si>
    <t>99</t>
  </si>
  <si>
    <t>967021112</t>
  </si>
  <si>
    <t>Prikresanie rovných ostení bez odstupu po hrubom vybúraní otvorov v murive kamennom,  -0,07500t</t>
  </si>
  <si>
    <t>1901685846</t>
  </si>
  <si>
    <t>100</t>
  </si>
  <si>
    <t>968061112</t>
  </si>
  <si>
    <t>Vyvesenie alebo zavesenie dreveného okenného krídla do 1, 5 m2</t>
  </si>
  <si>
    <t>2113253350</t>
  </si>
  <si>
    <t>101</t>
  </si>
  <si>
    <t>968061125</t>
  </si>
  <si>
    <t>Vyvesenie alebo zavesenie dreveného dverného krídla do 2 m2</t>
  </si>
  <si>
    <t>-1129758666</t>
  </si>
  <si>
    <t>102</t>
  </si>
  <si>
    <t>968062355</t>
  </si>
  <si>
    <t>Vybúranie drevených rámov okien dvojitých alebo zdvojených, plochy do 2 m2,  -0,06300t</t>
  </si>
  <si>
    <t>1521482544</t>
  </si>
  <si>
    <t>103</t>
  </si>
  <si>
    <t>968062356</t>
  </si>
  <si>
    <t>Vybúranie drevených rámov okien dvojitých alebo zdvojených, plochy do 4 m2,  -0,05400t</t>
  </si>
  <si>
    <t>-1183939061</t>
  </si>
  <si>
    <t>104</t>
  </si>
  <si>
    <t>968062455</t>
  </si>
  <si>
    <t>Vybúranie drevených alebo kovových dverových zárubní,  -0,08200t</t>
  </si>
  <si>
    <t>1626012877</t>
  </si>
  <si>
    <t>105</t>
  </si>
  <si>
    <t>971024561</t>
  </si>
  <si>
    <t>Vybúranie otvorov v murive kamennom alebo zmiešanom plochy do 1 m2 hr.do 600 mm,  -2,30000t</t>
  </si>
  <si>
    <t>-15631035</t>
  </si>
  <si>
    <t>106</t>
  </si>
  <si>
    <t>971024651</t>
  </si>
  <si>
    <t>Vybúranie otvorov v murive kamennom alebo zmiešanom plochy do 4 m2 hr.do 600 mm,  -2,30000t</t>
  </si>
  <si>
    <t>-1398485763</t>
  </si>
  <si>
    <t>107</t>
  </si>
  <si>
    <t>973022341</t>
  </si>
  <si>
    <t>Vysekanie v murive z kameňa kapsy plochy do 0, 25 m2, hĺbky do 150 mm,  -0,02900t</t>
  </si>
  <si>
    <t>-684578321</t>
  </si>
  <si>
    <t>108</t>
  </si>
  <si>
    <t>973028121</t>
  </si>
  <si>
    <t>Vysekanie v murive z kameňa, kapsy pre zaviazanie nových priečok a stien, hr. X do 100 mm,  -0,00900t</t>
  </si>
  <si>
    <t>-1088822478</t>
  </si>
  <si>
    <t>109</t>
  </si>
  <si>
    <t>973028131</t>
  </si>
  <si>
    <t>Vysekanie v murive z kameňa, kapsy pre zaviazanie nových priečok a stien, hr. X do 150 mm,  -0,01100t</t>
  </si>
  <si>
    <t>516580035</t>
  </si>
  <si>
    <t>110</t>
  </si>
  <si>
    <t>978011191</t>
  </si>
  <si>
    <t>Otlčenie omietok vnútorných vápenných alebo vápennocementových v rozsahu do 100 %,  -0,05000t</t>
  </si>
  <si>
    <t>1870828037</t>
  </si>
  <si>
    <t>111</t>
  </si>
  <si>
    <t>978036171</t>
  </si>
  <si>
    <t>Otlčenie šľachtených a pod., omietok vonkajších brizolitových, v rozsahu do 100 %,  -0,04500t</t>
  </si>
  <si>
    <t>1847619771</t>
  </si>
  <si>
    <t>112</t>
  </si>
  <si>
    <t>979011111</t>
  </si>
  <si>
    <t>Zvislá doprava sutiny a vybúraných hmôt za prvé podlažie nad alebo pod základným podlažím</t>
  </si>
  <si>
    <t>-1121497392</t>
  </si>
  <si>
    <t>113</t>
  </si>
  <si>
    <t>979081111</t>
  </si>
  <si>
    <t>Odvoz sutiny a vybúraných hmôt na skládku do 1 km</t>
  </si>
  <si>
    <t>1233260941</t>
  </si>
  <si>
    <t>114</t>
  </si>
  <si>
    <t>979081121</t>
  </si>
  <si>
    <t>Odvoz sutiny a vybúraných hmôt na skládku za každý ďalší 1 km</t>
  </si>
  <si>
    <t>-433158412</t>
  </si>
  <si>
    <t>115</t>
  </si>
  <si>
    <t>979082111</t>
  </si>
  <si>
    <t>Vnútrostavenisková doprava sutiny a vybúraných hmôt do 10 m</t>
  </si>
  <si>
    <t>1877292125</t>
  </si>
  <si>
    <t>116</t>
  </si>
  <si>
    <t>979082121</t>
  </si>
  <si>
    <t>Vnútrostavenisková doprava sutiny a vybúraných hmôt za každých ďalších 5 m</t>
  </si>
  <si>
    <t>-1931040119</t>
  </si>
  <si>
    <t>117</t>
  </si>
  <si>
    <t>979086112</t>
  </si>
  <si>
    <t>Nakladanie alebo prekladanie na dopravný prostriedok pri vodorovnej doprave sutiny a vybúraných hmôt</t>
  </si>
  <si>
    <t>-407532621</t>
  </si>
  <si>
    <t>118</t>
  </si>
  <si>
    <t>979089612</t>
  </si>
  <si>
    <t>Poplatok za skladovanie - iné odpady zo stavieb a demolácií (17 09), ostatné</t>
  </si>
  <si>
    <t>233614586</t>
  </si>
  <si>
    <t>119</t>
  </si>
  <si>
    <t>999281111</t>
  </si>
  <si>
    <t>Presun hmôt pre opravy a údržbu objektov vrátane vonkajších plášťov výšky do 25 m</t>
  </si>
  <si>
    <t>730712301</t>
  </si>
  <si>
    <t>120</t>
  </si>
  <si>
    <t>711111001</t>
  </si>
  <si>
    <t>Izolácia proti zemnej vlhkosti vodorovná penetračným náterom za studena</t>
  </si>
  <si>
    <t>750763429</t>
  </si>
  <si>
    <t>121</t>
  </si>
  <si>
    <t>1116315000</t>
  </si>
  <si>
    <t>Lak asfaltový (napr. ALP-PENETRAL) v sudoch</t>
  </si>
  <si>
    <t>1755224560</t>
  </si>
  <si>
    <t>122</t>
  </si>
  <si>
    <t>711112001</t>
  </si>
  <si>
    <t>Izolácia proti zemnej vlhkosti zvislá penetračným náterom za studena</t>
  </si>
  <si>
    <t>-1226104218</t>
  </si>
  <si>
    <t>123</t>
  </si>
  <si>
    <t>379331788</t>
  </si>
  <si>
    <t>124</t>
  </si>
  <si>
    <t>711113202</t>
  </si>
  <si>
    <t>Izolácia proti zemnej vlhkosti za studena na vodorovnej ploche z tekutej lepenky, dvojnásobná</t>
  </si>
  <si>
    <t>-223080751</t>
  </si>
  <si>
    <t>125</t>
  </si>
  <si>
    <t>5856033000</t>
  </si>
  <si>
    <t>Tekutá lepenka (napr. AQUAIZOL), balenie 4 kg, 1,5-2kg/m2</t>
  </si>
  <si>
    <t>kg</t>
  </si>
  <si>
    <t>2096289444</t>
  </si>
  <si>
    <t>126</t>
  </si>
  <si>
    <t>24560000561</t>
  </si>
  <si>
    <t xml:space="preserve">Tesniaci pás, pružné a trvalé utesnenie rohových špár, spotr.1mb pásu/1bm (napr. Den Braven) </t>
  </si>
  <si>
    <t>bm</t>
  </si>
  <si>
    <t>-496833444</t>
  </si>
  <si>
    <t>127</t>
  </si>
  <si>
    <t>711113302</t>
  </si>
  <si>
    <t>Izolácia proti zemnej vlhkosti za studena na zvislej ploche z tekutej lepenky, dvojnásobná</t>
  </si>
  <si>
    <t>-1069642673</t>
  </si>
  <si>
    <t>128</t>
  </si>
  <si>
    <t>2052209235</t>
  </si>
  <si>
    <t>129</t>
  </si>
  <si>
    <t>711141559</t>
  </si>
  <si>
    <t>Izolácia proti zemnej vlhkosti a tlakovej vode vodorovná NAIP pritavením</t>
  </si>
  <si>
    <t>-163984259</t>
  </si>
  <si>
    <t>130</t>
  </si>
  <si>
    <t>6283221000</t>
  </si>
  <si>
    <t>Pásy ťažké asfaltové (napr. Hydrobit v 60 s 35)</t>
  </si>
  <si>
    <t>-192274854</t>
  </si>
  <si>
    <t>131</t>
  </si>
  <si>
    <t>711142101</t>
  </si>
  <si>
    <t>Izolácia proti zemnej vlhkosti s protiradarovou odolnosťou (napr. Platon,  FONDALINE S) šírka 2 m zvislá</t>
  </si>
  <si>
    <t>-552594561</t>
  </si>
  <si>
    <t>132</t>
  </si>
  <si>
    <t>6288000640</t>
  </si>
  <si>
    <t xml:space="preserve">Nopová fólia proti vlhkosti s radónovou ochranou (napr. Platon, Fondaline S)  </t>
  </si>
  <si>
    <t>-403521258</t>
  </si>
  <si>
    <t>133</t>
  </si>
  <si>
    <t>6288000650</t>
  </si>
  <si>
    <t xml:space="preserve">Začisťovacia okrajová lišta dĺžka  2 m (napr. Platon. Fondaline) </t>
  </si>
  <si>
    <t>1790363241</t>
  </si>
  <si>
    <t>134</t>
  </si>
  <si>
    <t>711142559</t>
  </si>
  <si>
    <t>Izolácia proti zemnej vlhkosti a tlakovej vode zvislá NAIP pritavením</t>
  </si>
  <si>
    <t>1278586284</t>
  </si>
  <si>
    <t>135</t>
  </si>
  <si>
    <t>-2017591418</t>
  </si>
  <si>
    <t>136</t>
  </si>
  <si>
    <t>998711102</t>
  </si>
  <si>
    <t>Presun hmôt pre izoláciu proti vode v objektoch výšky nad 6 do 12 m</t>
  </si>
  <si>
    <t>339864288</t>
  </si>
  <si>
    <t>137</t>
  </si>
  <si>
    <t>712731101</t>
  </si>
  <si>
    <t>Podklad pod drevené konštrukcie samostatným zosilnením pásov na sucho AIP š. 330 mm</t>
  </si>
  <si>
    <t>-1250692243</t>
  </si>
  <si>
    <t>138</t>
  </si>
  <si>
    <t>6281113000</t>
  </si>
  <si>
    <t>Pásy asfaltové bez krycej vrstvy-vložka strojná lepenka A 400/H</t>
  </si>
  <si>
    <t>490426070</t>
  </si>
  <si>
    <t>139</t>
  </si>
  <si>
    <t>998712102</t>
  </si>
  <si>
    <t>Presun hmôt pre izoláciu povlakovej krytiny v objektoch výšky nad 6 do 12 m</t>
  </si>
  <si>
    <t>-2077761363</t>
  </si>
  <si>
    <t>140</t>
  </si>
  <si>
    <t>713111111</t>
  </si>
  <si>
    <t>Montáž tepelnej izolácie pásmi stropov, vrchom - klad. voľne</t>
  </si>
  <si>
    <t>6875863</t>
  </si>
  <si>
    <t>141</t>
  </si>
  <si>
    <t>2837651150</t>
  </si>
  <si>
    <t>Tepelná izolácia stropov (napr. ISOVER DOMO) hrúbka 160mm</t>
  </si>
  <si>
    <t>633687927</t>
  </si>
  <si>
    <t>142</t>
  </si>
  <si>
    <t>2837651110</t>
  </si>
  <si>
    <t>Tepelná izolácia stropov (napr. ISOVER DOMO) hrúbka 80mm</t>
  </si>
  <si>
    <t>1688134149</t>
  </si>
  <si>
    <t>143</t>
  </si>
  <si>
    <t>713111125</t>
  </si>
  <si>
    <t>Montáž parozábrany</t>
  </si>
  <si>
    <t>156201886</t>
  </si>
  <si>
    <t>144</t>
  </si>
  <si>
    <t>28322080261</t>
  </si>
  <si>
    <t>Parozábrana s prelepením spojov</t>
  </si>
  <si>
    <t>1053052514</t>
  </si>
  <si>
    <t>145</t>
  </si>
  <si>
    <t>713121121</t>
  </si>
  <si>
    <t>Montáž tepelnej izolácie pásmi podláh, dvojvrstvová</t>
  </si>
  <si>
    <t>1195910506</t>
  </si>
  <si>
    <t>146</t>
  </si>
  <si>
    <t>2837650230</t>
  </si>
  <si>
    <t xml:space="preserve">Extrud polystyrén  Styrodur 3035 CS hrúbka 40mm </t>
  </si>
  <si>
    <t>-405000955</t>
  </si>
  <si>
    <t>147</t>
  </si>
  <si>
    <t>713191121</t>
  </si>
  <si>
    <t>Izolácie tepelné podláh, prekrytím pásom  A400/H</t>
  </si>
  <si>
    <t>-1563089312</t>
  </si>
  <si>
    <t>148</t>
  </si>
  <si>
    <t>998713102</t>
  </si>
  <si>
    <t>Presun hmôt pre izolácie tepelné v objektoch výšky nad 6 m do 12 m</t>
  </si>
  <si>
    <t>-1805442366</t>
  </si>
  <si>
    <t>149</t>
  </si>
  <si>
    <t>723190279</t>
  </si>
  <si>
    <t>Plynoinštalácia - komplet - viď. dielči rozpočet - príloha</t>
  </si>
  <si>
    <t>kpl</t>
  </si>
  <si>
    <t>462031839</t>
  </si>
  <si>
    <t>150</t>
  </si>
  <si>
    <t>725122989</t>
  </si>
  <si>
    <t>Zdravotechnika - komplet - viď. dielči rozpočet - príloha</t>
  </si>
  <si>
    <t>-606566090</t>
  </si>
  <si>
    <t>151</t>
  </si>
  <si>
    <t>725137114</t>
  </si>
  <si>
    <t xml:space="preserve">Montáž pisoárovej deliacej priečly </t>
  </si>
  <si>
    <t>63618761</t>
  </si>
  <si>
    <t>152</t>
  </si>
  <si>
    <t>6425221213</t>
  </si>
  <si>
    <t xml:space="preserve">Pisoárová deliaca stena, (napr. manhattan) v. 120cm </t>
  </si>
  <si>
    <t>1861883756</t>
  </si>
  <si>
    <t>153</t>
  </si>
  <si>
    <t>725291703</t>
  </si>
  <si>
    <t>Doplnky zariadení kúpeľní a záchodov smaltované madlo rovné dl 500 mm</t>
  </si>
  <si>
    <t>súb</t>
  </si>
  <si>
    <t>1588228731</t>
  </si>
  <si>
    <t>154</t>
  </si>
  <si>
    <t>5514643020</t>
  </si>
  <si>
    <t>Výtokové armatúry invalidná opora do WC</t>
  </si>
  <si>
    <t>875880882</t>
  </si>
  <si>
    <t>155</t>
  </si>
  <si>
    <t>998725102</t>
  </si>
  <si>
    <t>Presun hmôt pre zariaďovacie predmety v objektoch výšky nad 6 do 12 m</t>
  </si>
  <si>
    <t>-80033682</t>
  </si>
  <si>
    <t>156</t>
  </si>
  <si>
    <t>731109879</t>
  </si>
  <si>
    <t>Ústredné vykurovanie - komplet - viď. dielči rozpočet - príloha</t>
  </si>
  <si>
    <t>84469281</t>
  </si>
  <si>
    <t>157</t>
  </si>
  <si>
    <t>762081060</t>
  </si>
  <si>
    <t>Zvláštne výkony hoblovania reziva na stavenisku, viacstranné</t>
  </si>
  <si>
    <t>1960510300</t>
  </si>
  <si>
    <t>158</t>
  </si>
  <si>
    <t>762084111</t>
  </si>
  <si>
    <t>Príplatok k cene za práce na strechách, na konštrukciách krovov, výšky nad 4 do 12 m</t>
  </si>
  <si>
    <t>-208532151</t>
  </si>
  <si>
    <t>159</t>
  </si>
  <si>
    <t>762084211</t>
  </si>
  <si>
    <t>Príplatok k cene pre debnenie a latovanie krovov, výšky nad 4 do 12 m</t>
  </si>
  <si>
    <t>220475537</t>
  </si>
  <si>
    <t>160</t>
  </si>
  <si>
    <t>762311103</t>
  </si>
  <si>
    <t>Montáž kotevných želiez, príložiek, pätiek, ťahadiel, s pripojením k drevenej konštrukcii</t>
  </si>
  <si>
    <t>1546748249</t>
  </si>
  <si>
    <t>161</t>
  </si>
  <si>
    <t>5339541809</t>
  </si>
  <si>
    <t>Oceľ. pätka stĺpika</t>
  </si>
  <si>
    <t>1105248994</t>
  </si>
  <si>
    <t>162</t>
  </si>
  <si>
    <t>7623111031</t>
  </si>
  <si>
    <t>Montáž - kotvy pomúrnice</t>
  </si>
  <si>
    <t>311603924</t>
  </si>
  <si>
    <t>163</t>
  </si>
  <si>
    <t>5539570000</t>
  </si>
  <si>
    <t>Dodávka - kotvy pomúrnice</t>
  </si>
  <si>
    <t>-859490411</t>
  </si>
  <si>
    <t>164</t>
  </si>
  <si>
    <t>762313113</t>
  </si>
  <si>
    <t xml:space="preserve">Montáž + dodávka oceľových spojovacích prostriedkov, vrátane vrtania otvorov (napr. uholníkov, svorníkov, skrutiek) pre montáž drevených prvkov stropu </t>
  </si>
  <si>
    <t>1985510087</t>
  </si>
  <si>
    <t>165</t>
  </si>
  <si>
    <t>762331812</t>
  </si>
  <si>
    <t>Demontáž viazaných konštrukcií krovov so sklonom do 60 st., prierez. plochy 120 - 224 cm2,  -0.01400t</t>
  </si>
  <si>
    <t>-228005285</t>
  </si>
  <si>
    <t>166</t>
  </si>
  <si>
    <t>762332110</t>
  </si>
  <si>
    <t>Montáž viazaných konštrukcií krovov striech z reziva priemernej plochy do 120 cm2</t>
  </si>
  <si>
    <t>1197089019</t>
  </si>
  <si>
    <t>167</t>
  </si>
  <si>
    <t>6051590200</t>
  </si>
  <si>
    <t>Hranoly smrekovec akosť I dĺžky 400-650 100x120,140</t>
  </si>
  <si>
    <t>1791790203</t>
  </si>
  <si>
    <t>168</t>
  </si>
  <si>
    <t>762332120</t>
  </si>
  <si>
    <t>Montáž viazaných konštrukcií krovov striech z reziva priemernej plochy 120-224 cm2</t>
  </si>
  <si>
    <t>626205217</t>
  </si>
  <si>
    <t>169</t>
  </si>
  <si>
    <t>6051591000</t>
  </si>
  <si>
    <t>Hranoly smrekovec akosť I dĺžky 400-650 120x120,140,180</t>
  </si>
  <si>
    <t>193585013</t>
  </si>
  <si>
    <t>170</t>
  </si>
  <si>
    <t>762332130</t>
  </si>
  <si>
    <t>Montáž viazaných konštrukcií krovov striech z reziva priemernej plochy 224-288 cm2</t>
  </si>
  <si>
    <t>-584950743</t>
  </si>
  <si>
    <t>171</t>
  </si>
  <si>
    <t>487127477</t>
  </si>
  <si>
    <t>172</t>
  </si>
  <si>
    <t>762342202</t>
  </si>
  <si>
    <t>Montáž debnenia a latovania štítových odkvapových ríms pri vzdialenosti lát do 220 mm</t>
  </si>
  <si>
    <t>-1607061852</t>
  </si>
  <si>
    <t>173</t>
  </si>
  <si>
    <t>762342210</t>
  </si>
  <si>
    <t>Montáž debnenia a latovania štítových odkvapových ríms - kontralaty rozpon 80-120 cm</t>
  </si>
  <si>
    <t>845586394</t>
  </si>
  <si>
    <t>174</t>
  </si>
  <si>
    <t>6051717300</t>
  </si>
  <si>
    <t>Laty smrekovec akosť II do 25cm2 x400-650cm</t>
  </si>
  <si>
    <t>856845483</t>
  </si>
  <si>
    <t>175</t>
  </si>
  <si>
    <t>762342811</t>
  </si>
  <si>
    <t>Demontáž latovania striech so sklonom do 60 st., pri osovej vzdialenosti lát do 0, 22 m,  -0.00700t</t>
  </si>
  <si>
    <t>-1906222878</t>
  </si>
  <si>
    <t>176</t>
  </si>
  <si>
    <t>762343811</t>
  </si>
  <si>
    <t>Demontáž debnenia odkvapov a štítových ríms z dosiek hrubých, hobľovaných hr. do 32 mm,  -0.01700t</t>
  </si>
  <si>
    <t>-956436835</t>
  </si>
  <si>
    <t>177</t>
  </si>
  <si>
    <t>762395000</t>
  </si>
  <si>
    <t>Spojovacie a ochranné prostriedky svorky, dosky, klince, pásová oceľ, vruty, impregnácia</t>
  </si>
  <si>
    <t>1447926503</t>
  </si>
  <si>
    <t>178</t>
  </si>
  <si>
    <t>762522811</t>
  </si>
  <si>
    <t>Demontáž podláh s vankúšmi z dosiek hr. do 32 mm,  -0.01800t</t>
  </si>
  <si>
    <t>1480068832</t>
  </si>
  <si>
    <t>179</t>
  </si>
  <si>
    <t>762810014</t>
  </si>
  <si>
    <t>Záklop stropov z dosiek OSB skrutkovaných na trámy na zraz hr. dosky 18 mm</t>
  </si>
  <si>
    <t>-957450622</t>
  </si>
  <si>
    <t>180</t>
  </si>
  <si>
    <t>762810110</t>
  </si>
  <si>
    <t>Podbitie striech z dosiek (napr. CETRIS) jednovrstvových skrutkovaných na trámy na zraz hr. dosky 10 mm</t>
  </si>
  <si>
    <t>1150777487</t>
  </si>
  <si>
    <t>181</t>
  </si>
  <si>
    <t>762811811</t>
  </si>
  <si>
    <t>Demontáž záklopov stropov vrchných, zapustených z hrubých dosiek hr. do 32 mm,  -0.01400t</t>
  </si>
  <si>
    <t>1255456306</t>
  </si>
  <si>
    <t>182</t>
  </si>
  <si>
    <t>762822110</t>
  </si>
  <si>
    <t>Montáž stropníc z hraneného a polohraneného reziva prierezovej plochy do 144 cm2</t>
  </si>
  <si>
    <t>-304296658</t>
  </si>
  <si>
    <t>183</t>
  </si>
  <si>
    <t>1903646420</t>
  </si>
  <si>
    <t>184</t>
  </si>
  <si>
    <t>762822130</t>
  </si>
  <si>
    <t>Montáž stropníc z hraneného a polohraneného reziva prierezovej plochy 288-450 cm2</t>
  </si>
  <si>
    <t>-414467905</t>
  </si>
  <si>
    <t>185</t>
  </si>
  <si>
    <t>6051591800</t>
  </si>
  <si>
    <t>Hranoly smrekovec akosť I dĺžky 400-650 140x140,160,200</t>
  </si>
  <si>
    <t>-556921729</t>
  </si>
  <si>
    <t>186</t>
  </si>
  <si>
    <t>762822820</t>
  </si>
  <si>
    <t>Demontáž stropnic z reziva prierezovej plochy 144 - 288cm2, -0.01700t</t>
  </si>
  <si>
    <t>555518642</t>
  </si>
  <si>
    <t>187</t>
  </si>
  <si>
    <t>762841812</t>
  </si>
  <si>
    <t>Demont.podbíjania obkladov stropov a striech sklonu do 60st., z dosiek hr. do 35 mm s omietkou,  -0.04000t</t>
  </si>
  <si>
    <t>639624202</t>
  </si>
  <si>
    <t>188</t>
  </si>
  <si>
    <t>998762102</t>
  </si>
  <si>
    <t>Presun hmôt pre konštrukcie tesárske v objektoch výšky do 12 m</t>
  </si>
  <si>
    <t>-425696836</t>
  </si>
  <si>
    <t>189</t>
  </si>
  <si>
    <t>763138114</t>
  </si>
  <si>
    <t>Podhľad (napr. RIGIPS) RF 1x12, 5-DK,strop trámový drevený,upevnenie na závesoch</t>
  </si>
  <si>
    <t>-655475570</t>
  </si>
  <si>
    <t>190</t>
  </si>
  <si>
    <t>7631381141</t>
  </si>
  <si>
    <t>Podhľad (napr. RIGIPS) RF 1x12, 5-DK,strop trámový drevený,upevnenie na závesoch - impregnovaný</t>
  </si>
  <si>
    <t>1365011689</t>
  </si>
  <si>
    <t>191</t>
  </si>
  <si>
    <t>998763101</t>
  </si>
  <si>
    <t>Presun hmôt pre drevostavby v objektoch výšky do 12 m</t>
  </si>
  <si>
    <t>59677707</t>
  </si>
  <si>
    <t>192</t>
  </si>
  <si>
    <t>764172003</t>
  </si>
  <si>
    <t>Krytina (napr. Ruukki škridlová tabuľa Monterrey) sklon do 30st.</t>
  </si>
  <si>
    <t>-873307111</t>
  </si>
  <si>
    <t>193</t>
  </si>
  <si>
    <t>764172070</t>
  </si>
  <si>
    <t>Krytina  (napr. Ruukki) štítové lemovanie vrchné sklon do 30st.</t>
  </si>
  <si>
    <t>-293259637</t>
  </si>
  <si>
    <t>194</t>
  </si>
  <si>
    <t>764172073</t>
  </si>
  <si>
    <t>Krytina  (napr. Ruukki) odkvapové lemovanie sklon do 30st.</t>
  </si>
  <si>
    <t>-995596640</t>
  </si>
  <si>
    <t>195</t>
  </si>
  <si>
    <t>764172074</t>
  </si>
  <si>
    <t>Krytina  (napr. Ruukki) úžľabie včetne tesnenia sklon do 30st.</t>
  </si>
  <si>
    <t>1486562620</t>
  </si>
  <si>
    <t>196</t>
  </si>
  <si>
    <t>764172077</t>
  </si>
  <si>
    <t>Krytina (napr. Ruukki) nárožie včetne tesnenia sklon do 30st.</t>
  </si>
  <si>
    <t>2065788758</t>
  </si>
  <si>
    <t>197</t>
  </si>
  <si>
    <t>764172080</t>
  </si>
  <si>
    <t>Krytina  (napr. Ruukki) hrebeň z hrebenáčov oblých sklon do 30st.</t>
  </si>
  <si>
    <t>-1869302092</t>
  </si>
  <si>
    <t>198</t>
  </si>
  <si>
    <t>764352300</t>
  </si>
  <si>
    <t>Žľaby pododkvapové  (napr. Ruukki), polkruhové, priemer 150 mm</t>
  </si>
  <si>
    <t>-1082411722</t>
  </si>
  <si>
    <t>199</t>
  </si>
  <si>
    <t>764352810</t>
  </si>
  <si>
    <t>Demontáž žľabov pododkvapových polkruhových so sklonom do 30st. rš 330 mm,  -0,00330t</t>
  </si>
  <si>
    <t>-1318728358</t>
  </si>
  <si>
    <t>200</t>
  </si>
  <si>
    <t>764359221</t>
  </si>
  <si>
    <t>Kotkík žľabový  (napr. Ruukki), priemer 100 mm</t>
  </si>
  <si>
    <t>-816477186</t>
  </si>
  <si>
    <t>201</t>
  </si>
  <si>
    <t>764359810</t>
  </si>
  <si>
    <t>Demontáž kotlíka kónického, so sklonom žľabu do 30st.,  -0,00110t</t>
  </si>
  <si>
    <t>-1939740361</t>
  </si>
  <si>
    <t>202</t>
  </si>
  <si>
    <t>764410850</t>
  </si>
  <si>
    <t>Demontáž oplechovania parapetov rš od 100 do 330 mm,  -0,00135t</t>
  </si>
  <si>
    <t>547934784</t>
  </si>
  <si>
    <t>203</t>
  </si>
  <si>
    <t>764454212</t>
  </si>
  <si>
    <t>Odpadové rúry  (napr. Ruukki), priemer 100 mm</t>
  </si>
  <si>
    <t>365489859</t>
  </si>
  <si>
    <t>204</t>
  </si>
  <si>
    <t>764454802</t>
  </si>
  <si>
    <t>Demontáž odpadových rúr kruhových, s priemerom 120 mm,  -0,00285t</t>
  </si>
  <si>
    <t>-1662411720</t>
  </si>
  <si>
    <t>205</t>
  </si>
  <si>
    <t>764711116</t>
  </si>
  <si>
    <t>Oplechovanie parapetov z poplastovaného plechu rš 400 mm</t>
  </si>
  <si>
    <t>-978480462</t>
  </si>
  <si>
    <t>206</t>
  </si>
  <si>
    <t>998764102</t>
  </si>
  <si>
    <t>Presun hmôt pre konštrukcie klampiarske v objektoch výšky nad 6 do 12 m</t>
  </si>
  <si>
    <t>-948639110</t>
  </si>
  <si>
    <t>207</t>
  </si>
  <si>
    <t>765315810</t>
  </si>
  <si>
    <t>Demontáž pálenej krytiny zo škridiel vlnoviek na sucho do sutiny,  -0,04600t</t>
  </si>
  <si>
    <t>74393340</t>
  </si>
  <si>
    <t>208</t>
  </si>
  <si>
    <t>765318861</t>
  </si>
  <si>
    <t>Demontáž pálenej krytiny hrebeňov a nároží z hrebenáčov do sutiny,  -0,02300t</t>
  </si>
  <si>
    <t>-487426085</t>
  </si>
  <si>
    <t>209</t>
  </si>
  <si>
    <t>765901301</t>
  </si>
  <si>
    <t>Prekrytie strechy fóliou Univer. 140 gr/m2</t>
  </si>
  <si>
    <t>1455727216</t>
  </si>
  <si>
    <t>210</t>
  </si>
  <si>
    <t>998765102</t>
  </si>
  <si>
    <t>Presun hmôt pre tvrdé krytiny v objektoch výšky nad 6 do 12 m</t>
  </si>
  <si>
    <t>-1594422386</t>
  </si>
  <si>
    <t>211</t>
  </si>
  <si>
    <t>766122411</t>
  </si>
  <si>
    <t>D+M ľahkej drevenej konštrukcie na predelenie hygien vr. dverí š.600mm, osadená na oceľ. nôžkach 200 mm od podlahy, celk. v. 2000 mm,  fólia s jemnou štruktúrou-odtieň dub</t>
  </si>
  <si>
    <t>-518108061</t>
  </si>
  <si>
    <t>212</t>
  </si>
  <si>
    <t>766661112</t>
  </si>
  <si>
    <t>Montáž dverového krídla kompletiz.otváravého do oceľovej alebo fošňovej zárubne, jednokrídlové</t>
  </si>
  <si>
    <t>-1280600897</t>
  </si>
  <si>
    <t>213</t>
  </si>
  <si>
    <t>61171031132</t>
  </si>
  <si>
    <t>Dvere vnútorné,Laminované dvere, plné,dub,š. 70x197cm + zámok, kľučka, kovanie</t>
  </si>
  <si>
    <t>1721959132</t>
  </si>
  <si>
    <t>214</t>
  </si>
  <si>
    <t>61171031133</t>
  </si>
  <si>
    <t>Dvere vnútorné,Laminované dvere, plné,dub,š. 80x197cm + zámok, kľučka, kovanie</t>
  </si>
  <si>
    <t>-860514400</t>
  </si>
  <si>
    <t>215</t>
  </si>
  <si>
    <t>61171031134</t>
  </si>
  <si>
    <t>Dvere vnútorné,Laminované dvere, plné,dub,š. 90x197cm + zámok západkový, kľučka, kovanie</t>
  </si>
  <si>
    <t>-1572865407</t>
  </si>
  <si>
    <t>216</t>
  </si>
  <si>
    <t>766702111</t>
  </si>
  <si>
    <t>Montáž zárubní obložkových pre dvere jednokrídlové hr.steny do 170 mm</t>
  </si>
  <si>
    <t>-1929633743</t>
  </si>
  <si>
    <t>217</t>
  </si>
  <si>
    <t>6117103030</t>
  </si>
  <si>
    <t xml:space="preserve">Zárubňa dýhovaná, obložková, dub/buk, do hrúbky múru 220     </t>
  </si>
  <si>
    <t>612127289</t>
  </si>
  <si>
    <t>218</t>
  </si>
  <si>
    <t>766702113</t>
  </si>
  <si>
    <t>Montáž zárubní obložkových pre dvere jednokrídlové hr.steny nad 350 mm</t>
  </si>
  <si>
    <t>-467442678</t>
  </si>
  <si>
    <t>219</t>
  </si>
  <si>
    <t>6117103031</t>
  </si>
  <si>
    <t xml:space="preserve">Zárubňa dýhovaná, obložková, dub/buk, do hrúbky múru 560      </t>
  </si>
  <si>
    <t>578466888</t>
  </si>
  <si>
    <t>220</t>
  </si>
  <si>
    <t>766812112</t>
  </si>
  <si>
    <t>Montáž kuchynskej linky drevenej na stenu, šírky do 2500 mm</t>
  </si>
  <si>
    <t>-475890468</t>
  </si>
  <si>
    <t>221</t>
  </si>
  <si>
    <t>6151842511P</t>
  </si>
  <si>
    <t>Kuchynská linka dĺžky 1800 mm</t>
  </si>
  <si>
    <t>563083588</t>
  </si>
  <si>
    <t>222</t>
  </si>
  <si>
    <t>998766102</t>
  </si>
  <si>
    <t>Presun hmot pre konštrukcie stolárske v objektoch výšky nad 6 do 12 m</t>
  </si>
  <si>
    <t>1992505315</t>
  </si>
  <si>
    <t>223</t>
  </si>
  <si>
    <t>767212111P</t>
  </si>
  <si>
    <t xml:space="preserve">Montáž + dodávka vonk. pevnej nájazdovej rampy pre imobilných so zinkovou úpravou komplet - stavebnicová rampa jednoramenná, vrátane podesty, kotvenia, rozm. 13,76x1,4m,  </t>
  </si>
  <si>
    <t>101829741</t>
  </si>
  <si>
    <t>224</t>
  </si>
  <si>
    <t>767221220</t>
  </si>
  <si>
    <t>Montáž zábradlí pre imobilných z rúrok vrátane madla, s hmotnosťou 1 m zábradlia do 25 kg</t>
  </si>
  <si>
    <t>-245355074</t>
  </si>
  <si>
    <t>225</t>
  </si>
  <si>
    <t>5534666001</t>
  </si>
  <si>
    <t>Zábradlie pre imobilných z oceľových trubiek v. 0,9m, vrátane držadla pre imobilných, vr. madla, stojok, povrch. úpravy antikor a kotvenia</t>
  </si>
  <si>
    <t>-1994138043</t>
  </si>
  <si>
    <t>226</t>
  </si>
  <si>
    <t>767221230</t>
  </si>
  <si>
    <t>Montáž zábradlí schodísk z rúrok vrátane madla, s hmotnosťou 1 m zábradlia nad 25 kg</t>
  </si>
  <si>
    <t>450518880</t>
  </si>
  <si>
    <t>227</t>
  </si>
  <si>
    <t>5534666002</t>
  </si>
  <si>
    <t>Zábradlie schodiskové kovové v. 1,10m, vr. madla, stojok, povrch. úpravy a kotvenia  - antikorové</t>
  </si>
  <si>
    <t>954138080</t>
  </si>
  <si>
    <t>228</t>
  </si>
  <si>
    <t>767631101</t>
  </si>
  <si>
    <t>Montáž okna plastového jednodielneho so zasklením šírky 600 mm x výšky 600 mm</t>
  </si>
  <si>
    <t>-215450440</t>
  </si>
  <si>
    <t>229</t>
  </si>
  <si>
    <t>6114107100</t>
  </si>
  <si>
    <t xml:space="preserve">Plastové okno jednokrídlové sklopné, hnedej farby, výšky/šírky  600/600 mm, </t>
  </si>
  <si>
    <t>1781704970</t>
  </si>
  <si>
    <t>230</t>
  </si>
  <si>
    <t>767631157</t>
  </si>
  <si>
    <t>Montáž okna plastového jednodielneho so zasklením šírky 1200 mm x výšky 1500 mm</t>
  </si>
  <si>
    <t>1088760744</t>
  </si>
  <si>
    <t>231</t>
  </si>
  <si>
    <t>6114116700</t>
  </si>
  <si>
    <t>Plastové okno jednokrídlové otváravo-sklopné, hnedej farby, výšky/šírky  1500/1200 mm</t>
  </si>
  <si>
    <t>1737147683</t>
  </si>
  <si>
    <t>232</t>
  </si>
  <si>
    <t>767641323</t>
  </si>
  <si>
    <t>Montáž dverí plastových, vchodových jednodielnych, so zasklením výšky 2100 mm x šírky 1100 mm</t>
  </si>
  <si>
    <t>-1017037851</t>
  </si>
  <si>
    <t>233</t>
  </si>
  <si>
    <t>6114122501</t>
  </si>
  <si>
    <t>Plastové exteriérové dvere otváravé, jednokrídlové, hnedej farby,  výšky/šírky  2100/1100 mm</t>
  </si>
  <si>
    <t>1404347181</t>
  </si>
  <si>
    <t>234</t>
  </si>
  <si>
    <t>767641356</t>
  </si>
  <si>
    <t>Montáž dverí plastových, vchodových jednodielnych, so zasklením výšky 2500 mm x šírky 1100 mm</t>
  </si>
  <si>
    <t>-1151834272</t>
  </si>
  <si>
    <t>235</t>
  </si>
  <si>
    <t>6114124001</t>
  </si>
  <si>
    <t>Plastové exteriérové dvere , otváravé, jednokrídlové 900/2100 s nadsvetlkom výšky 400mm, hnedej farby,  výšky/šírky  2500/1100 mm</t>
  </si>
  <si>
    <t>240534610</t>
  </si>
  <si>
    <t>236</t>
  </si>
  <si>
    <t>767995102</t>
  </si>
  <si>
    <t>Montáž ostatných atypických kovových stavebných doplnkových konštrukcií nad 5 do 10 kg</t>
  </si>
  <si>
    <t>-854278929</t>
  </si>
  <si>
    <t>237</t>
  </si>
  <si>
    <t>5539610721</t>
  </si>
  <si>
    <t>Hasiaci prístroj práškový s obsahom 6 kg</t>
  </si>
  <si>
    <t>-1628386005</t>
  </si>
  <si>
    <t>238</t>
  </si>
  <si>
    <t>998767102</t>
  </si>
  <si>
    <t>Presun hmôt pre kovové stavebné doplnkové konštrukcie v objektoch výšky nad 6 do 12 m</t>
  </si>
  <si>
    <t>-2057977678</t>
  </si>
  <si>
    <t>239</t>
  </si>
  <si>
    <t>771445014</t>
  </si>
  <si>
    <t>Montáž soklíkov z obkladačiek hutných, keramických do tmelu,rovné ,výška 100 mm</t>
  </si>
  <si>
    <t>1633369246</t>
  </si>
  <si>
    <t>240</t>
  </si>
  <si>
    <t>771575208</t>
  </si>
  <si>
    <t>Montáž podláh z dlaždíc keram. ukladanie do tmelu bez povrchovej úpravy alebo glaz., reliéf.</t>
  </si>
  <si>
    <t>1547867467</t>
  </si>
  <si>
    <t>241</t>
  </si>
  <si>
    <t>5976498290</t>
  </si>
  <si>
    <t>Dlaždice keramické  protišmykové veľkoformát. (napr. min. rozmer 300 mm)</t>
  </si>
  <si>
    <t>-1336454914</t>
  </si>
  <si>
    <t>242</t>
  </si>
  <si>
    <t>998771102</t>
  </si>
  <si>
    <t>Presun hmôt pre podlahy z dlaždíc v objektoch výšky nad 6 do 12 m</t>
  </si>
  <si>
    <t>1115819349</t>
  </si>
  <si>
    <t>243</t>
  </si>
  <si>
    <t>781445059</t>
  </si>
  <si>
    <t>Montáž obkladov stien z obkladačiek hutných, keramických do tmelu, škar. (napr. Ceresit CE 33) (min. rozmer nad 200 mm)</t>
  </si>
  <si>
    <t>1180126233</t>
  </si>
  <si>
    <t>244</t>
  </si>
  <si>
    <t>5976574000</t>
  </si>
  <si>
    <t>Obkladačky keramické ( napr. min. rozmer nad 200 mm)</t>
  </si>
  <si>
    <t>1243857768</t>
  </si>
  <si>
    <t>245</t>
  </si>
  <si>
    <t>781491111</t>
  </si>
  <si>
    <t>Montáž plastových profilov pre obklad do tmelu - roh steny</t>
  </si>
  <si>
    <t>-974630278</t>
  </si>
  <si>
    <t>246</t>
  </si>
  <si>
    <t>6119800982</t>
  </si>
  <si>
    <t>Lišta ukončovacia PVC pre obklady - roh steny</t>
  </si>
  <si>
    <t>1876343250</t>
  </si>
  <si>
    <t>247</t>
  </si>
  <si>
    <t>781732040</t>
  </si>
  <si>
    <t xml:space="preserve">Montáž obkladov vonk. stien z obkladačiek tehlových kladených do malty, škár.  (napr. Ceresit CE 33), </t>
  </si>
  <si>
    <t>998445736</t>
  </si>
  <si>
    <t>248</t>
  </si>
  <si>
    <t>5962510200</t>
  </si>
  <si>
    <t>Obkladový pásik (napr. TERCA, 215x65x23mm, spotreba:54ks/m2)</t>
  </si>
  <si>
    <t>939511006</t>
  </si>
  <si>
    <t>249</t>
  </si>
  <si>
    <t>998781102</t>
  </si>
  <si>
    <t>Presun hmôt pre obklady keramické v objektoch výšky nad 6 do 12 m</t>
  </si>
  <si>
    <t>-1956392699</t>
  </si>
  <si>
    <t>250</t>
  </si>
  <si>
    <t>783726300</t>
  </si>
  <si>
    <t>Nátery tesárskych konštrukcií syntetické na vzduchu schnúce lazurovacím lakom 3x lakovaním</t>
  </si>
  <si>
    <t>-960073612</t>
  </si>
  <si>
    <t>251</t>
  </si>
  <si>
    <t>783782203</t>
  </si>
  <si>
    <t>Nátery tesárskych konštrukcií povrchová impregnácia (napr. Bochemitom QB)</t>
  </si>
  <si>
    <t>-1036797930</t>
  </si>
  <si>
    <t>252</t>
  </si>
  <si>
    <t>783894612</t>
  </si>
  <si>
    <t>Náter farbami ekologickými riediteľnými vodou  (napr. SADAKRINOM) bielym pre náter sadrokartón. stropov 2x</t>
  </si>
  <si>
    <t>-1654017969</t>
  </si>
  <si>
    <t>253</t>
  </si>
  <si>
    <t>784441111</t>
  </si>
  <si>
    <t>Maľby dvojnásobné jednofarebné s bielym stropom v miestnostiach výšky do 3, 80 m</t>
  </si>
  <si>
    <t>1305209059</t>
  </si>
  <si>
    <t>254</t>
  </si>
  <si>
    <t>784452273</t>
  </si>
  <si>
    <t>Maľby z maliarskych zmesí tekutých (napr. Primalex, Superlex, Farmal), ručne nanášané základné na podklad jemnozrnný výšky do 3,80 m</t>
  </si>
  <si>
    <t>1097101125</t>
  </si>
  <si>
    <t>255</t>
  </si>
  <si>
    <t>210010056P</t>
  </si>
  <si>
    <t>Elektroinštalácia + bleskozvod - komplet M+D</t>
  </si>
  <si>
    <t>933900884</t>
  </si>
  <si>
    <t>02 - SO 02 - NN prípojka</t>
  </si>
  <si>
    <t>210010079P</t>
  </si>
  <si>
    <t>NN prípojka - komplet M+D</t>
  </si>
  <si>
    <t>-1687602366</t>
  </si>
  <si>
    <t>03 - SO 03 - Vodovodná prípojka (náklady sú zahrnuté v objekte SO 01 - časť ZTI)</t>
  </si>
  <si>
    <t xml:space="preserve">    8 - Rúrové vedenie</t>
  </si>
  <si>
    <t>871151199</t>
  </si>
  <si>
    <t>-604015252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</si>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</sst>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9"/>
      <color indexed="8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3"/>
      <name val="Trebuchet MS"/>
      <family val="2"/>
    </font>
    <font>
      <b/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9"/>
      <color rgb="FF000000"/>
      <name val="Trebuchet MS"/>
      <family val="2"/>
    </font>
    <font>
      <sz val="8"/>
      <color rgb="FFFAE682"/>
      <name val="Trebuchet MS"/>
      <family val="2"/>
    </font>
    <font>
      <b/>
      <sz val="8"/>
      <color rgb="FF969696"/>
      <name val="Trebuchet MS"/>
      <family val="2"/>
    </font>
    <font>
      <sz val="12"/>
      <color rgb="FF969696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1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77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72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8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1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81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34" borderId="26" xfId="0" applyFont="1" applyFill="1" applyBorder="1" applyAlignment="1">
      <alignment vertical="center"/>
    </xf>
    <xf numFmtId="0" fontId="77" fillId="0" borderId="27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right" vertical="center"/>
    </xf>
    <xf numFmtId="0" fontId="5" fillId="34" borderId="30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right" vertical="center"/>
    </xf>
    <xf numFmtId="0" fontId="5" fillId="34" borderId="26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3" fillId="0" borderId="14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77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84" fillId="0" borderId="16" xfId="0" applyNumberFormat="1" applyFont="1" applyBorder="1" applyAlignment="1">
      <alignment/>
    </xf>
    <xf numFmtId="174" fontId="84" fillId="0" borderId="17" xfId="0" applyNumberFormat="1" applyFont="1" applyBorder="1" applyAlignment="1">
      <alignment/>
    </xf>
    <xf numFmtId="175" fontId="9" fillId="0" borderId="0" xfId="0" applyNumberFormat="1" applyFont="1" applyAlignment="1">
      <alignment vertical="center"/>
    </xf>
    <xf numFmtId="0" fontId="75" fillId="0" borderId="13" xfId="0" applyFont="1" applyBorder="1" applyAlignment="1">
      <alignment/>
    </xf>
    <xf numFmtId="0" fontId="75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5" fillId="0" borderId="14" xfId="0" applyFont="1" applyBorder="1" applyAlignment="1">
      <alignment/>
    </xf>
    <xf numFmtId="0" fontId="75" fillId="0" borderId="18" xfId="0" applyFont="1" applyBorder="1" applyAlignment="1">
      <alignment/>
    </xf>
    <xf numFmtId="174" fontId="75" fillId="0" borderId="0" xfId="0" applyNumberFormat="1" applyFont="1" applyBorder="1" applyAlignment="1">
      <alignment/>
    </xf>
    <xf numFmtId="174" fontId="75" fillId="0" borderId="19" xfId="0" applyNumberFormat="1" applyFont="1" applyBorder="1" applyAlignment="1">
      <alignment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175" fontId="75" fillId="0" borderId="0" xfId="0" applyNumberFormat="1" applyFont="1" applyAlignment="1">
      <alignment vertical="center"/>
    </xf>
    <xf numFmtId="0" fontId="74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175" fontId="0" fillId="0" borderId="31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9" fillId="0" borderId="31" xfId="0" applyFont="1" applyBorder="1" applyAlignment="1">
      <alignment horizontal="left" vertical="center"/>
    </xf>
    <xf numFmtId="174" fontId="79" fillId="0" borderId="0" xfId="0" applyNumberFormat="1" applyFont="1" applyBorder="1" applyAlignment="1">
      <alignment vertical="center"/>
    </xf>
    <xf numFmtId="174" fontId="79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5" fontId="0" fillId="0" borderId="0" xfId="0" applyNumberFormat="1" applyFont="1" applyAlignment="1">
      <alignment vertical="center"/>
    </xf>
    <xf numFmtId="0" fontId="85" fillId="0" borderId="31" xfId="0" applyFont="1" applyBorder="1" applyAlignment="1" applyProtection="1">
      <alignment horizontal="center" vertical="center"/>
      <protection locked="0"/>
    </xf>
    <xf numFmtId="49" fontId="85" fillId="0" borderId="31" xfId="0" applyNumberFormat="1" applyFont="1" applyBorder="1" applyAlignment="1" applyProtection="1">
      <alignment horizontal="left" vertical="center" wrapText="1"/>
      <protection locked="0"/>
    </xf>
    <xf numFmtId="0" fontId="85" fillId="0" borderId="31" xfId="0" applyFont="1" applyBorder="1" applyAlignment="1" applyProtection="1">
      <alignment horizontal="center" vertical="center" wrapText="1"/>
      <protection locked="0"/>
    </xf>
    <xf numFmtId="175" fontId="85" fillId="0" borderId="31" xfId="0" applyNumberFormat="1" applyFont="1" applyBorder="1" applyAlignment="1" applyProtection="1">
      <alignment vertical="center"/>
      <protection locked="0"/>
    </xf>
    <xf numFmtId="0" fontId="79" fillId="0" borderId="21" xfId="0" applyFont="1" applyBorder="1" applyAlignment="1">
      <alignment horizontal="center" vertical="center"/>
    </xf>
    <xf numFmtId="174" fontId="79" fillId="0" borderId="21" xfId="0" applyNumberFormat="1" applyFont="1" applyBorder="1" applyAlignment="1">
      <alignment vertical="center"/>
    </xf>
    <xf numFmtId="174" fontId="79" fillId="0" borderId="22" xfId="0" applyNumberFormat="1" applyFont="1" applyBorder="1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86" fillId="33" borderId="0" xfId="0" applyFont="1" applyFill="1" applyAlignment="1" applyProtection="1">
      <alignment horizontal="left" vertical="center"/>
      <protection/>
    </xf>
    <xf numFmtId="0" fontId="87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4" fontId="8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82" fillId="34" borderId="0" xfId="0" applyNumberFormat="1" applyFont="1" applyFill="1" applyBorder="1" applyAlignment="1">
      <alignment vertical="center"/>
    </xf>
    <xf numFmtId="0" fontId="76" fillId="35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34" borderId="26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7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175" fontId="74" fillId="0" borderId="28" xfId="0" applyNumberFormat="1" applyFont="1" applyBorder="1" applyAlignment="1">
      <alignment/>
    </xf>
    <xf numFmtId="175" fontId="74" fillId="0" borderId="28" xfId="0" applyNumberFormat="1" applyFont="1" applyBorder="1" applyAlignment="1">
      <alignment vertical="center"/>
    </xf>
    <xf numFmtId="175" fontId="73" fillId="0" borderId="16" xfId="0" applyNumberFormat="1" applyFont="1" applyBorder="1" applyAlignment="1">
      <alignment/>
    </xf>
    <xf numFmtId="175" fontId="73" fillId="0" borderId="16" xfId="0" applyNumberFormat="1" applyFont="1" applyBorder="1" applyAlignment="1">
      <alignment vertical="center"/>
    </xf>
    <xf numFmtId="175" fontId="74" fillId="0" borderId="21" xfId="0" applyNumberFormat="1" applyFont="1" applyBorder="1" applyAlignment="1">
      <alignment/>
    </xf>
    <xf numFmtId="175" fontId="74" fillId="0" borderId="21" xfId="0" applyNumberFormat="1" applyFont="1" applyBorder="1" applyAlignment="1">
      <alignment vertical="center"/>
    </xf>
    <xf numFmtId="0" fontId="87" fillId="33" borderId="0" xfId="36" applyFont="1" applyFill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vertical="center"/>
      <protection locked="0"/>
    </xf>
    <xf numFmtId="175" fontId="0" fillId="0" borderId="31" xfId="0" applyNumberFormat="1" applyFont="1" applyBorder="1" applyAlignment="1" applyProtection="1">
      <alignment vertical="center"/>
      <protection locked="0"/>
    </xf>
    <xf numFmtId="0" fontId="85" fillId="0" borderId="31" xfId="0" applyFont="1" applyBorder="1" applyAlignment="1" applyProtection="1">
      <alignment horizontal="left" vertical="center" wrapText="1"/>
      <protection locked="0"/>
    </xf>
    <xf numFmtId="0" fontId="85" fillId="0" borderId="31" xfId="0" applyFont="1" applyBorder="1" applyAlignment="1" applyProtection="1">
      <alignment vertical="center"/>
      <protection locked="0"/>
    </xf>
    <xf numFmtId="175" fontId="85" fillId="0" borderId="31" xfId="0" applyNumberFormat="1" applyFont="1" applyBorder="1" applyAlignment="1" applyProtection="1">
      <alignment vertical="center"/>
      <protection locked="0"/>
    </xf>
    <xf numFmtId="0" fontId="4" fillId="34" borderId="28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88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175" fontId="82" fillId="0" borderId="16" xfId="0" applyNumberFormat="1" applyFont="1" applyBorder="1" applyAlignment="1">
      <alignment/>
    </xf>
    <xf numFmtId="175" fontId="5" fillId="0" borderId="16" xfId="0" applyNumberFormat="1" applyFont="1" applyBorder="1" applyAlignment="1">
      <alignment vertical="center"/>
    </xf>
    <xf numFmtId="175" fontId="73" fillId="0" borderId="0" xfId="0" applyNumberFormat="1" applyFont="1" applyBorder="1" applyAlignment="1">
      <alignment/>
    </xf>
    <xf numFmtId="175" fontId="73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left" vertical="center" wrapText="1"/>
    </xf>
    <xf numFmtId="173" fontId="4" fillId="0" borderId="0" xfId="0" applyNumberFormat="1" applyFont="1" applyBorder="1" applyAlignment="1">
      <alignment horizontal="left" vertical="center"/>
    </xf>
    <xf numFmtId="4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4" fontId="79" fillId="0" borderId="0" xfId="0" applyNumberFormat="1" applyFont="1" applyBorder="1" applyAlignment="1">
      <alignment vertical="center"/>
    </xf>
    <xf numFmtId="4" fontId="5" fillId="34" borderId="26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9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6" fillId="33" borderId="0" xfId="0" applyFont="1" applyFill="1" applyAlignment="1" applyProtection="1">
      <alignment horizontal="left" vertical="center"/>
      <protection/>
    </xf>
    <xf numFmtId="0" fontId="87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89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9" fillId="0" borderId="0" xfId="0" applyFont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6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6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7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78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4" fontId="8" fillId="0" borderId="34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72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4" fontId="90" fillId="0" borderId="0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0" fillId="36" borderId="0" xfId="0" applyFont="1" applyFill="1" applyBorder="1" applyAlignment="1">
      <alignment vertical="center"/>
    </xf>
    <xf numFmtId="0" fontId="5" fillId="36" borderId="30" xfId="0" applyFont="1" applyFill="1" applyBorder="1" applyAlignment="1">
      <alignment horizontal="left" vertical="center"/>
    </xf>
    <xf numFmtId="0" fontId="0" fillId="36" borderId="26" xfId="0" applyFont="1" applyFill="1" applyBorder="1" applyAlignment="1">
      <alignment vertical="center"/>
    </xf>
    <xf numFmtId="0" fontId="5" fillId="36" borderId="26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left" vertical="center"/>
    </xf>
    <xf numFmtId="0" fontId="0" fillId="36" borderId="26" xfId="0" applyFont="1" applyFill="1" applyBorder="1" applyAlignment="1">
      <alignment vertical="center"/>
    </xf>
    <xf numFmtId="4" fontId="5" fillId="36" borderId="26" xfId="0" applyNumberFormat="1" applyFont="1" applyFill="1" applyBorder="1" applyAlignment="1">
      <alignment vertical="center"/>
    </xf>
    <xf numFmtId="0" fontId="0" fillId="36" borderId="32" xfId="0" applyFont="1" applyFill="1" applyBorder="1" applyAlignment="1">
      <alignment vertical="center"/>
    </xf>
    <xf numFmtId="0" fontId="8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1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81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34" borderId="30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vertical="center"/>
    </xf>
    <xf numFmtId="0" fontId="77" fillId="0" borderId="27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4" fontId="82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4" fontId="91" fillId="0" borderId="18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92" fillId="0" borderId="0" xfId="36" applyFont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3" fillId="0" borderId="0" xfId="0" applyFont="1" applyBorder="1" applyAlignment="1">
      <alignment horizontal="left" vertical="center" wrapText="1"/>
    </xf>
    <xf numFmtId="0" fontId="94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0" xfId="0" applyFont="1" applyAlignment="1">
      <alignment vertical="center"/>
    </xf>
    <xf numFmtId="4" fontId="95" fillId="0" borderId="18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19" xfId="0" applyNumberFormat="1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4" fontId="95" fillId="0" borderId="20" xfId="0" applyNumberFormat="1" applyFont="1" applyBorder="1" applyAlignment="1">
      <alignment vertical="center"/>
    </xf>
    <xf numFmtId="4" fontId="95" fillId="0" borderId="21" xfId="0" applyNumberFormat="1" applyFont="1" applyBorder="1" applyAlignment="1">
      <alignment vertical="center"/>
    </xf>
    <xf numFmtId="174" fontId="95" fillId="0" borderId="21" xfId="0" applyNumberFormat="1" applyFont="1" applyBorder="1" applyAlignment="1">
      <alignment vertical="center"/>
    </xf>
    <xf numFmtId="4" fontId="95" fillId="0" borderId="2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8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4" fontId="82" fillId="34" borderId="0" xfId="0" applyNumberFormat="1" applyFont="1" applyFill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CE37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322F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B5AE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344F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ok 1" descr="C:\CENKROSplusData\System\Temp\radCE37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plusData\System\Temp\rad322F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plusData\System\Temp\radB5AE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plusData\System\Temp\rad344F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K6" sqref="K6:AO6"/>
    </sheetView>
  </sheetViews>
  <sheetFormatPr defaultColWidth="9.33203125" defaultRowHeight="13.5"/>
  <cols>
    <col min="1" max="1" width="8.33203125" style="160" customWidth="1"/>
    <col min="2" max="2" width="1.66796875" style="160" customWidth="1"/>
    <col min="3" max="3" width="4.16015625" style="160" customWidth="1"/>
    <col min="4" max="33" width="2.5" style="160" customWidth="1"/>
    <col min="34" max="34" width="3.33203125" style="160" customWidth="1"/>
    <col min="35" max="37" width="2.5" style="160" customWidth="1"/>
    <col min="38" max="38" width="8.33203125" style="160" customWidth="1"/>
    <col min="39" max="39" width="3.33203125" style="160" customWidth="1"/>
    <col min="40" max="40" width="13.33203125" style="160" customWidth="1"/>
    <col min="41" max="41" width="7.5" style="160" customWidth="1"/>
    <col min="42" max="42" width="4.16015625" style="160" customWidth="1"/>
    <col min="43" max="43" width="1.66796875" style="160" customWidth="1"/>
    <col min="44" max="44" width="13.66015625" style="160" customWidth="1"/>
    <col min="45" max="46" width="25.83203125" style="160" hidden="1" customWidth="1"/>
    <col min="47" max="47" width="25" style="160" hidden="1" customWidth="1"/>
    <col min="48" max="52" width="21.66015625" style="160" hidden="1" customWidth="1"/>
    <col min="53" max="53" width="19.16015625" style="160" hidden="1" customWidth="1"/>
    <col min="54" max="54" width="25" style="160" hidden="1" customWidth="1"/>
    <col min="55" max="56" width="19.16015625" style="160" hidden="1" customWidth="1"/>
    <col min="57" max="57" width="66.5" style="160" customWidth="1"/>
    <col min="58" max="70" width="9.33203125" style="160" customWidth="1"/>
    <col min="71" max="89" width="9.33203125" style="160" hidden="1" customWidth="1"/>
    <col min="90" max="16384" width="9.33203125" style="160" customWidth="1"/>
  </cols>
  <sheetData>
    <row r="1" spans="1:73" ht="21" customHeight="1">
      <c r="A1" s="154" t="s">
        <v>0</v>
      </c>
      <c r="B1" s="155"/>
      <c r="C1" s="155"/>
      <c r="D1" s="156" t="s">
        <v>1</v>
      </c>
      <c r="E1" s="155"/>
      <c r="F1" s="155"/>
      <c r="G1" s="155"/>
      <c r="H1" s="155"/>
      <c r="I1" s="155"/>
      <c r="J1" s="155"/>
      <c r="K1" s="157" t="s">
        <v>1171</v>
      </c>
      <c r="L1" s="157"/>
      <c r="M1" s="157"/>
      <c r="N1" s="157"/>
      <c r="O1" s="157"/>
      <c r="P1" s="157"/>
      <c r="Q1" s="157"/>
      <c r="R1" s="157"/>
      <c r="S1" s="157"/>
      <c r="T1" s="155"/>
      <c r="U1" s="155"/>
      <c r="V1" s="155"/>
      <c r="W1" s="157" t="s">
        <v>1172</v>
      </c>
      <c r="X1" s="157"/>
      <c r="Y1" s="157"/>
      <c r="Z1" s="157"/>
      <c r="AA1" s="157"/>
      <c r="AB1" s="157"/>
      <c r="AC1" s="157"/>
      <c r="AD1" s="157"/>
      <c r="AE1" s="157"/>
      <c r="AF1" s="157"/>
      <c r="AG1" s="155"/>
      <c r="AH1" s="155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9" t="s">
        <v>2</v>
      </c>
      <c r="BB1" s="159" t="s">
        <v>3</v>
      </c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T1" s="161" t="s">
        <v>4</v>
      </c>
      <c r="BU1" s="161" t="s">
        <v>4</v>
      </c>
    </row>
    <row r="2" spans="3:72" ht="36.75" customHeight="1">
      <c r="C2" s="162" t="s">
        <v>5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R2" s="164" t="s">
        <v>6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65" t="s">
        <v>7</v>
      </c>
      <c r="BT2" s="165" t="s">
        <v>8</v>
      </c>
    </row>
    <row r="3" spans="2:72" ht="6.75" customHeight="1"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8"/>
      <c r="BS3" s="165" t="s">
        <v>7</v>
      </c>
      <c r="BT3" s="165" t="s">
        <v>8</v>
      </c>
    </row>
    <row r="4" spans="2:71" ht="36.75" customHeight="1">
      <c r="B4" s="169"/>
      <c r="C4" s="170" t="s">
        <v>9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2"/>
      <c r="AS4" s="173" t="s">
        <v>10</v>
      </c>
      <c r="BS4" s="165" t="s">
        <v>7</v>
      </c>
    </row>
    <row r="5" spans="2:71" ht="14.25" customHeight="1">
      <c r="B5" s="169"/>
      <c r="C5" s="174"/>
      <c r="D5" s="175" t="s">
        <v>11</v>
      </c>
      <c r="E5" s="174"/>
      <c r="F5" s="174"/>
      <c r="G5" s="174"/>
      <c r="H5" s="174"/>
      <c r="I5" s="174"/>
      <c r="J5" s="174"/>
      <c r="K5" s="176" t="s">
        <v>12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4"/>
      <c r="AQ5" s="172"/>
      <c r="BS5" s="165" t="s">
        <v>7</v>
      </c>
    </row>
    <row r="6" spans="2:71" ht="36.75" customHeight="1">
      <c r="B6" s="169"/>
      <c r="C6" s="174"/>
      <c r="D6" s="177" t="s">
        <v>13</v>
      </c>
      <c r="E6" s="174"/>
      <c r="F6" s="174"/>
      <c r="G6" s="174"/>
      <c r="H6" s="174"/>
      <c r="I6" s="174"/>
      <c r="J6" s="174"/>
      <c r="K6" s="178" t="s">
        <v>14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4"/>
      <c r="AQ6" s="172"/>
      <c r="BS6" s="165" t="s">
        <v>7</v>
      </c>
    </row>
    <row r="7" spans="2:71" ht="14.25" customHeight="1">
      <c r="B7" s="169"/>
      <c r="C7" s="174"/>
      <c r="D7" s="179" t="s">
        <v>15</v>
      </c>
      <c r="E7" s="174"/>
      <c r="F7" s="174"/>
      <c r="G7" s="174"/>
      <c r="H7" s="174"/>
      <c r="I7" s="174"/>
      <c r="J7" s="174"/>
      <c r="K7" s="180" t="s">
        <v>3</v>
      </c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9" t="s">
        <v>16</v>
      </c>
      <c r="AL7" s="174"/>
      <c r="AM7" s="174"/>
      <c r="AN7" s="180" t="s">
        <v>17</v>
      </c>
      <c r="AO7" s="174"/>
      <c r="AP7" s="174"/>
      <c r="AQ7" s="172"/>
      <c r="BS7" s="165" t="s">
        <v>7</v>
      </c>
    </row>
    <row r="8" spans="2:71" ht="14.25" customHeight="1">
      <c r="B8" s="169"/>
      <c r="C8" s="174"/>
      <c r="D8" s="179" t="s">
        <v>18</v>
      </c>
      <c r="E8" s="174"/>
      <c r="F8" s="174"/>
      <c r="G8" s="174"/>
      <c r="H8" s="174"/>
      <c r="I8" s="174"/>
      <c r="J8" s="174"/>
      <c r="K8" s="180" t="s">
        <v>19</v>
      </c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9" t="s">
        <v>20</v>
      </c>
      <c r="AL8" s="174"/>
      <c r="AM8" s="174"/>
      <c r="AN8" s="180" t="s">
        <v>21</v>
      </c>
      <c r="AO8" s="174"/>
      <c r="AP8" s="174"/>
      <c r="AQ8" s="172"/>
      <c r="BS8" s="165" t="s">
        <v>7</v>
      </c>
    </row>
    <row r="9" spans="2:71" ht="14.25" customHeight="1">
      <c r="B9" s="169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2"/>
      <c r="BS9" s="165" t="s">
        <v>7</v>
      </c>
    </row>
    <row r="10" spans="2:71" ht="14.25" customHeight="1">
      <c r="B10" s="169"/>
      <c r="C10" s="174"/>
      <c r="D10" s="179" t="s">
        <v>22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9" t="s">
        <v>23</v>
      </c>
      <c r="AL10" s="174"/>
      <c r="AM10" s="174"/>
      <c r="AN10" s="180" t="s">
        <v>3</v>
      </c>
      <c r="AO10" s="174"/>
      <c r="AP10" s="174"/>
      <c r="AQ10" s="172"/>
      <c r="BS10" s="165" t="s">
        <v>7</v>
      </c>
    </row>
    <row r="11" spans="2:71" ht="18" customHeight="1">
      <c r="B11" s="169"/>
      <c r="C11" s="174"/>
      <c r="D11" s="174"/>
      <c r="E11" s="180" t="s">
        <v>24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9" t="s">
        <v>25</v>
      </c>
      <c r="AL11" s="174"/>
      <c r="AM11" s="174"/>
      <c r="AN11" s="180" t="s">
        <v>3</v>
      </c>
      <c r="AO11" s="174"/>
      <c r="AP11" s="174"/>
      <c r="AQ11" s="172"/>
      <c r="BS11" s="165" t="s">
        <v>7</v>
      </c>
    </row>
    <row r="12" spans="2:71" ht="6.75" customHeight="1">
      <c r="B12" s="169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2"/>
      <c r="BS12" s="165" t="s">
        <v>7</v>
      </c>
    </row>
    <row r="13" spans="2:71" ht="14.25" customHeight="1">
      <c r="B13" s="169"/>
      <c r="C13" s="174"/>
      <c r="D13" s="179" t="s">
        <v>26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9" t="s">
        <v>23</v>
      </c>
      <c r="AL13" s="174"/>
      <c r="AM13" s="174"/>
      <c r="AN13" s="180" t="s">
        <v>3</v>
      </c>
      <c r="AO13" s="174"/>
      <c r="AP13" s="174"/>
      <c r="AQ13" s="172"/>
      <c r="BS13" s="165" t="s">
        <v>7</v>
      </c>
    </row>
    <row r="14" spans="2:71" ht="15">
      <c r="B14" s="169"/>
      <c r="C14" s="174"/>
      <c r="D14" s="174"/>
      <c r="E14" s="180" t="s">
        <v>27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9" t="s">
        <v>25</v>
      </c>
      <c r="AL14" s="174"/>
      <c r="AM14" s="174"/>
      <c r="AN14" s="180" t="s">
        <v>3</v>
      </c>
      <c r="AO14" s="174"/>
      <c r="AP14" s="174"/>
      <c r="AQ14" s="172"/>
      <c r="BS14" s="165" t="s">
        <v>7</v>
      </c>
    </row>
    <row r="15" spans="2:71" ht="6.75" customHeight="1">
      <c r="B15" s="169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2"/>
      <c r="BS15" s="165" t="s">
        <v>4</v>
      </c>
    </row>
    <row r="16" spans="2:71" ht="14.25" customHeight="1">
      <c r="B16" s="169"/>
      <c r="C16" s="174"/>
      <c r="D16" s="179" t="s">
        <v>28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9" t="s">
        <v>23</v>
      </c>
      <c r="AL16" s="174"/>
      <c r="AM16" s="174"/>
      <c r="AN16" s="180" t="s">
        <v>3</v>
      </c>
      <c r="AO16" s="174"/>
      <c r="AP16" s="174"/>
      <c r="AQ16" s="172"/>
      <c r="BS16" s="165" t="s">
        <v>4</v>
      </c>
    </row>
    <row r="17" spans="2:71" ht="18" customHeight="1">
      <c r="B17" s="169"/>
      <c r="C17" s="174"/>
      <c r="D17" s="174"/>
      <c r="E17" s="180" t="s">
        <v>29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9" t="s">
        <v>25</v>
      </c>
      <c r="AL17" s="174"/>
      <c r="AM17" s="174"/>
      <c r="AN17" s="180" t="s">
        <v>3</v>
      </c>
      <c r="AO17" s="174"/>
      <c r="AP17" s="174"/>
      <c r="AQ17" s="172"/>
      <c r="BS17" s="165" t="s">
        <v>4</v>
      </c>
    </row>
    <row r="18" spans="2:71" ht="6.75" customHeight="1">
      <c r="B18" s="169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2"/>
      <c r="BS18" s="165" t="s">
        <v>30</v>
      </c>
    </row>
    <row r="19" spans="2:71" ht="14.25" customHeight="1">
      <c r="B19" s="169"/>
      <c r="C19" s="174"/>
      <c r="D19" s="179" t="s">
        <v>31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9" t="s">
        <v>23</v>
      </c>
      <c r="AL19" s="174"/>
      <c r="AM19" s="174"/>
      <c r="AN19" s="180" t="s">
        <v>3</v>
      </c>
      <c r="AO19" s="174"/>
      <c r="AP19" s="174"/>
      <c r="AQ19" s="172"/>
      <c r="BS19" s="165" t="s">
        <v>30</v>
      </c>
    </row>
    <row r="20" spans="2:43" ht="18" customHeight="1">
      <c r="B20" s="169"/>
      <c r="C20" s="174"/>
      <c r="D20" s="174"/>
      <c r="E20" s="180" t="s">
        <v>27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9" t="s">
        <v>25</v>
      </c>
      <c r="AL20" s="174"/>
      <c r="AM20" s="174"/>
      <c r="AN20" s="180" t="s">
        <v>3</v>
      </c>
      <c r="AO20" s="174"/>
      <c r="AP20" s="174"/>
      <c r="AQ20" s="172"/>
    </row>
    <row r="21" spans="2:43" ht="6.75" customHeight="1">
      <c r="B21" s="169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2"/>
    </row>
    <row r="22" spans="2:43" ht="15">
      <c r="B22" s="169"/>
      <c r="C22" s="174"/>
      <c r="D22" s="179" t="s">
        <v>32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2"/>
    </row>
    <row r="23" spans="2:43" ht="22.5" customHeight="1">
      <c r="B23" s="169"/>
      <c r="C23" s="174"/>
      <c r="D23" s="174"/>
      <c r="E23" s="181" t="s">
        <v>3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4"/>
      <c r="AP23" s="174"/>
      <c r="AQ23" s="172"/>
    </row>
    <row r="24" spans="2:43" ht="6.75" customHeight="1">
      <c r="B24" s="169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2"/>
    </row>
    <row r="25" spans="2:43" ht="6.75" customHeight="1">
      <c r="B25" s="169"/>
      <c r="C25" s="174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74"/>
      <c r="AQ25" s="172"/>
    </row>
    <row r="26" spans="2:43" ht="14.25" customHeight="1">
      <c r="B26" s="169"/>
      <c r="C26" s="174"/>
      <c r="D26" s="183" t="s">
        <v>33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84">
        <f>ROUND(AG87,2)</f>
        <v>0</v>
      </c>
      <c r="AL26" s="171"/>
      <c r="AM26" s="171"/>
      <c r="AN26" s="171"/>
      <c r="AO26" s="171"/>
      <c r="AP26" s="174"/>
      <c r="AQ26" s="172"/>
    </row>
    <row r="27" spans="2:43" ht="14.25" customHeight="1">
      <c r="B27" s="169"/>
      <c r="C27" s="174"/>
      <c r="D27" s="183" t="s">
        <v>34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84">
        <f>ROUND(AG92,2)</f>
        <v>0</v>
      </c>
      <c r="AL27" s="171"/>
      <c r="AM27" s="171"/>
      <c r="AN27" s="171"/>
      <c r="AO27" s="171"/>
      <c r="AP27" s="174"/>
      <c r="AQ27" s="172"/>
    </row>
    <row r="28" spans="2:43" s="188" customFormat="1" ht="6.75" customHeight="1">
      <c r="B28" s="185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7"/>
    </row>
    <row r="29" spans="2:43" s="188" customFormat="1" ht="25.5" customHeight="1">
      <c r="B29" s="185"/>
      <c r="C29" s="186"/>
      <c r="D29" s="189" t="s">
        <v>35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1">
        <f>ROUND(AK26+AK27,2)</f>
        <v>0</v>
      </c>
      <c r="AL29" s="192"/>
      <c r="AM29" s="192"/>
      <c r="AN29" s="192"/>
      <c r="AO29" s="192"/>
      <c r="AP29" s="186"/>
      <c r="AQ29" s="187"/>
    </row>
    <row r="30" spans="2:43" s="188" customFormat="1" ht="6.75" customHeight="1">
      <c r="B30" s="185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7"/>
    </row>
    <row r="31" spans="2:43" s="201" customFormat="1" ht="14.25" customHeight="1">
      <c r="B31" s="193"/>
      <c r="C31" s="194"/>
      <c r="D31" s="195" t="s">
        <v>36</v>
      </c>
      <c r="E31" s="194"/>
      <c r="F31" s="195" t="s">
        <v>37</v>
      </c>
      <c r="G31" s="194"/>
      <c r="H31" s="194"/>
      <c r="I31" s="194"/>
      <c r="J31" s="194"/>
      <c r="K31" s="194"/>
      <c r="L31" s="196">
        <v>0.2</v>
      </c>
      <c r="M31" s="197"/>
      <c r="N31" s="197"/>
      <c r="O31" s="197"/>
      <c r="P31" s="194"/>
      <c r="Q31" s="194"/>
      <c r="R31" s="194"/>
      <c r="S31" s="194"/>
      <c r="T31" s="198" t="s">
        <v>38</v>
      </c>
      <c r="U31" s="194"/>
      <c r="V31" s="194"/>
      <c r="W31" s="199">
        <f>ROUND(AZ87+SUM(CD93:CD93),2)</f>
        <v>0</v>
      </c>
      <c r="X31" s="197"/>
      <c r="Y31" s="197"/>
      <c r="Z31" s="197"/>
      <c r="AA31" s="197"/>
      <c r="AB31" s="197"/>
      <c r="AC31" s="197"/>
      <c r="AD31" s="197"/>
      <c r="AE31" s="197"/>
      <c r="AF31" s="194"/>
      <c r="AG31" s="194"/>
      <c r="AH31" s="194"/>
      <c r="AI31" s="194"/>
      <c r="AJ31" s="194"/>
      <c r="AK31" s="199">
        <f>ROUND(AV87+SUM(BY93:BY93),2)</f>
        <v>0</v>
      </c>
      <c r="AL31" s="197"/>
      <c r="AM31" s="197"/>
      <c r="AN31" s="197"/>
      <c r="AO31" s="197"/>
      <c r="AP31" s="194"/>
      <c r="AQ31" s="200"/>
    </row>
    <row r="32" spans="2:43" s="201" customFormat="1" ht="14.25" customHeight="1">
      <c r="B32" s="193"/>
      <c r="C32" s="194"/>
      <c r="D32" s="194"/>
      <c r="E32" s="194"/>
      <c r="F32" s="195" t="s">
        <v>39</v>
      </c>
      <c r="G32" s="194"/>
      <c r="H32" s="194"/>
      <c r="I32" s="194"/>
      <c r="J32" s="194"/>
      <c r="K32" s="194"/>
      <c r="L32" s="196">
        <v>0.2</v>
      </c>
      <c r="M32" s="197"/>
      <c r="N32" s="197"/>
      <c r="O32" s="197"/>
      <c r="P32" s="194"/>
      <c r="Q32" s="194"/>
      <c r="R32" s="194"/>
      <c r="S32" s="194"/>
      <c r="T32" s="198" t="s">
        <v>38</v>
      </c>
      <c r="U32" s="194"/>
      <c r="V32" s="194"/>
      <c r="W32" s="199">
        <f>ROUND(BA87+SUM(CE93:CE93),2)</f>
        <v>0</v>
      </c>
      <c r="X32" s="197"/>
      <c r="Y32" s="197"/>
      <c r="Z32" s="197"/>
      <c r="AA32" s="197"/>
      <c r="AB32" s="197"/>
      <c r="AC32" s="197"/>
      <c r="AD32" s="197"/>
      <c r="AE32" s="197"/>
      <c r="AF32" s="194"/>
      <c r="AG32" s="194"/>
      <c r="AH32" s="194"/>
      <c r="AI32" s="194"/>
      <c r="AJ32" s="194"/>
      <c r="AK32" s="199">
        <f>ROUND(AW87+SUM(BZ93:BZ93),2)</f>
        <v>0</v>
      </c>
      <c r="AL32" s="197"/>
      <c r="AM32" s="197"/>
      <c r="AN32" s="197"/>
      <c r="AO32" s="197"/>
      <c r="AP32" s="194"/>
      <c r="AQ32" s="200"/>
    </row>
    <row r="33" spans="2:43" s="201" customFormat="1" ht="14.25" customHeight="1" hidden="1">
      <c r="B33" s="193"/>
      <c r="C33" s="194"/>
      <c r="D33" s="194"/>
      <c r="E33" s="194"/>
      <c r="F33" s="195" t="s">
        <v>40</v>
      </c>
      <c r="G33" s="194"/>
      <c r="H33" s="194"/>
      <c r="I33" s="194"/>
      <c r="J33" s="194"/>
      <c r="K33" s="194"/>
      <c r="L33" s="196">
        <v>0.2</v>
      </c>
      <c r="M33" s="197"/>
      <c r="N33" s="197"/>
      <c r="O33" s="197"/>
      <c r="P33" s="194"/>
      <c r="Q33" s="194"/>
      <c r="R33" s="194"/>
      <c r="S33" s="194"/>
      <c r="T33" s="198" t="s">
        <v>38</v>
      </c>
      <c r="U33" s="194"/>
      <c r="V33" s="194"/>
      <c r="W33" s="199">
        <f>ROUND(BB87+SUM(CF93:CF93),2)</f>
        <v>0</v>
      </c>
      <c r="X33" s="197"/>
      <c r="Y33" s="197"/>
      <c r="Z33" s="197"/>
      <c r="AA33" s="197"/>
      <c r="AB33" s="197"/>
      <c r="AC33" s="197"/>
      <c r="AD33" s="197"/>
      <c r="AE33" s="197"/>
      <c r="AF33" s="194"/>
      <c r="AG33" s="194"/>
      <c r="AH33" s="194"/>
      <c r="AI33" s="194"/>
      <c r="AJ33" s="194"/>
      <c r="AK33" s="199">
        <v>0</v>
      </c>
      <c r="AL33" s="197"/>
      <c r="AM33" s="197"/>
      <c r="AN33" s="197"/>
      <c r="AO33" s="197"/>
      <c r="AP33" s="194"/>
      <c r="AQ33" s="200"/>
    </row>
    <row r="34" spans="2:43" s="201" customFormat="1" ht="14.25" customHeight="1" hidden="1">
      <c r="B34" s="193"/>
      <c r="C34" s="194"/>
      <c r="D34" s="194"/>
      <c r="E34" s="194"/>
      <c r="F34" s="195" t="s">
        <v>41</v>
      </c>
      <c r="G34" s="194"/>
      <c r="H34" s="194"/>
      <c r="I34" s="194"/>
      <c r="J34" s="194"/>
      <c r="K34" s="194"/>
      <c r="L34" s="196">
        <v>0.2</v>
      </c>
      <c r="M34" s="197"/>
      <c r="N34" s="197"/>
      <c r="O34" s="197"/>
      <c r="P34" s="194"/>
      <c r="Q34" s="194"/>
      <c r="R34" s="194"/>
      <c r="S34" s="194"/>
      <c r="T34" s="198" t="s">
        <v>38</v>
      </c>
      <c r="U34" s="194"/>
      <c r="V34" s="194"/>
      <c r="W34" s="199">
        <f>ROUND(BC87+SUM(CG93:CG93),2)</f>
        <v>0</v>
      </c>
      <c r="X34" s="197"/>
      <c r="Y34" s="197"/>
      <c r="Z34" s="197"/>
      <c r="AA34" s="197"/>
      <c r="AB34" s="197"/>
      <c r="AC34" s="197"/>
      <c r="AD34" s="197"/>
      <c r="AE34" s="197"/>
      <c r="AF34" s="194"/>
      <c r="AG34" s="194"/>
      <c r="AH34" s="194"/>
      <c r="AI34" s="194"/>
      <c r="AJ34" s="194"/>
      <c r="AK34" s="199">
        <v>0</v>
      </c>
      <c r="AL34" s="197"/>
      <c r="AM34" s="197"/>
      <c r="AN34" s="197"/>
      <c r="AO34" s="197"/>
      <c r="AP34" s="194"/>
      <c r="AQ34" s="200"/>
    </row>
    <row r="35" spans="2:43" s="201" customFormat="1" ht="14.25" customHeight="1" hidden="1">
      <c r="B35" s="193"/>
      <c r="C35" s="194"/>
      <c r="D35" s="194"/>
      <c r="E35" s="194"/>
      <c r="F35" s="195" t="s">
        <v>42</v>
      </c>
      <c r="G35" s="194"/>
      <c r="H35" s="194"/>
      <c r="I35" s="194"/>
      <c r="J35" s="194"/>
      <c r="K35" s="194"/>
      <c r="L35" s="196">
        <v>0</v>
      </c>
      <c r="M35" s="197"/>
      <c r="N35" s="197"/>
      <c r="O35" s="197"/>
      <c r="P35" s="194"/>
      <c r="Q35" s="194"/>
      <c r="R35" s="194"/>
      <c r="S35" s="194"/>
      <c r="T35" s="198" t="s">
        <v>38</v>
      </c>
      <c r="U35" s="194"/>
      <c r="V35" s="194"/>
      <c r="W35" s="199">
        <f>ROUND(BD87+SUM(CH93:CH93),2)</f>
        <v>0</v>
      </c>
      <c r="X35" s="197"/>
      <c r="Y35" s="197"/>
      <c r="Z35" s="197"/>
      <c r="AA35" s="197"/>
      <c r="AB35" s="197"/>
      <c r="AC35" s="197"/>
      <c r="AD35" s="197"/>
      <c r="AE35" s="197"/>
      <c r="AF35" s="194"/>
      <c r="AG35" s="194"/>
      <c r="AH35" s="194"/>
      <c r="AI35" s="194"/>
      <c r="AJ35" s="194"/>
      <c r="AK35" s="199">
        <v>0</v>
      </c>
      <c r="AL35" s="197"/>
      <c r="AM35" s="197"/>
      <c r="AN35" s="197"/>
      <c r="AO35" s="197"/>
      <c r="AP35" s="194"/>
      <c r="AQ35" s="200"/>
    </row>
    <row r="36" spans="2:43" s="188" customFormat="1" ht="6.75" customHeight="1">
      <c r="B36" s="185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7"/>
    </row>
    <row r="37" spans="2:43" s="188" customFormat="1" ht="25.5" customHeight="1">
      <c r="B37" s="185"/>
      <c r="C37" s="202"/>
      <c r="D37" s="203" t="s">
        <v>43</v>
      </c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5" t="s">
        <v>44</v>
      </c>
      <c r="U37" s="204"/>
      <c r="V37" s="204"/>
      <c r="W37" s="204"/>
      <c r="X37" s="206" t="s">
        <v>45</v>
      </c>
      <c r="Y37" s="207"/>
      <c r="Z37" s="207"/>
      <c r="AA37" s="207"/>
      <c r="AB37" s="207"/>
      <c r="AC37" s="204"/>
      <c r="AD37" s="204"/>
      <c r="AE37" s="204"/>
      <c r="AF37" s="204"/>
      <c r="AG37" s="204"/>
      <c r="AH37" s="204"/>
      <c r="AI37" s="204"/>
      <c r="AJ37" s="204"/>
      <c r="AK37" s="208">
        <f>SUM(AK29:AK35)</f>
        <v>0</v>
      </c>
      <c r="AL37" s="207"/>
      <c r="AM37" s="207"/>
      <c r="AN37" s="207"/>
      <c r="AO37" s="209"/>
      <c r="AP37" s="202"/>
      <c r="AQ37" s="187"/>
    </row>
    <row r="38" spans="2:43" s="188" customFormat="1" ht="14.25" customHeight="1">
      <c r="B38" s="185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7"/>
    </row>
    <row r="39" spans="2:43" ht="13.5">
      <c r="B39" s="169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2"/>
    </row>
    <row r="40" spans="2:43" ht="13.5">
      <c r="B40" s="169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2"/>
    </row>
    <row r="41" spans="2:43" ht="13.5">
      <c r="B41" s="169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2"/>
    </row>
    <row r="42" spans="2:43" ht="13.5">
      <c r="B42" s="169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2"/>
    </row>
    <row r="43" spans="2:43" ht="13.5">
      <c r="B43" s="169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2"/>
    </row>
    <row r="44" spans="2:43" ht="13.5">
      <c r="B44" s="169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2"/>
    </row>
    <row r="45" spans="2:43" ht="13.5">
      <c r="B45" s="169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2"/>
    </row>
    <row r="46" spans="2:43" ht="13.5">
      <c r="B46" s="169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2"/>
    </row>
    <row r="47" spans="2:43" ht="13.5">
      <c r="B47" s="169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2"/>
    </row>
    <row r="48" spans="2:43" ht="13.5">
      <c r="B48" s="169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2"/>
    </row>
    <row r="49" spans="2:43" s="188" customFormat="1" ht="15">
      <c r="B49" s="185"/>
      <c r="C49" s="186"/>
      <c r="D49" s="210" t="s">
        <v>46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2"/>
      <c r="AA49" s="186"/>
      <c r="AB49" s="186"/>
      <c r="AC49" s="210" t="s">
        <v>47</v>
      </c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2"/>
      <c r="AP49" s="186"/>
      <c r="AQ49" s="187"/>
    </row>
    <row r="50" spans="2:43" ht="13.5">
      <c r="B50" s="169"/>
      <c r="C50" s="174"/>
      <c r="D50" s="213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214"/>
      <c r="AA50" s="174"/>
      <c r="AB50" s="174"/>
      <c r="AC50" s="213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214"/>
      <c r="AP50" s="174"/>
      <c r="AQ50" s="172"/>
    </row>
    <row r="51" spans="2:43" ht="13.5">
      <c r="B51" s="169"/>
      <c r="C51" s="174"/>
      <c r="D51" s="213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214"/>
      <c r="AA51" s="174"/>
      <c r="AB51" s="174"/>
      <c r="AC51" s="213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214"/>
      <c r="AP51" s="174"/>
      <c r="AQ51" s="172"/>
    </row>
    <row r="52" spans="2:43" ht="13.5">
      <c r="B52" s="169"/>
      <c r="C52" s="174"/>
      <c r="D52" s="213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214"/>
      <c r="AA52" s="174"/>
      <c r="AB52" s="174"/>
      <c r="AC52" s="213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214"/>
      <c r="AP52" s="174"/>
      <c r="AQ52" s="172"/>
    </row>
    <row r="53" spans="2:43" ht="13.5">
      <c r="B53" s="169"/>
      <c r="C53" s="174"/>
      <c r="D53" s="213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214"/>
      <c r="AA53" s="174"/>
      <c r="AB53" s="174"/>
      <c r="AC53" s="213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214"/>
      <c r="AP53" s="174"/>
      <c r="AQ53" s="172"/>
    </row>
    <row r="54" spans="2:43" ht="13.5">
      <c r="B54" s="169"/>
      <c r="C54" s="174"/>
      <c r="D54" s="213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214"/>
      <c r="AA54" s="174"/>
      <c r="AB54" s="174"/>
      <c r="AC54" s="213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214"/>
      <c r="AP54" s="174"/>
      <c r="AQ54" s="172"/>
    </row>
    <row r="55" spans="2:43" ht="13.5">
      <c r="B55" s="169"/>
      <c r="C55" s="174"/>
      <c r="D55" s="213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214"/>
      <c r="AA55" s="174"/>
      <c r="AB55" s="174"/>
      <c r="AC55" s="213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214"/>
      <c r="AP55" s="174"/>
      <c r="AQ55" s="172"/>
    </row>
    <row r="56" spans="2:43" ht="13.5">
      <c r="B56" s="169"/>
      <c r="C56" s="174"/>
      <c r="D56" s="213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214"/>
      <c r="AA56" s="174"/>
      <c r="AB56" s="174"/>
      <c r="AC56" s="213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214"/>
      <c r="AP56" s="174"/>
      <c r="AQ56" s="172"/>
    </row>
    <row r="57" spans="2:43" ht="13.5">
      <c r="B57" s="169"/>
      <c r="C57" s="174"/>
      <c r="D57" s="213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214"/>
      <c r="AA57" s="174"/>
      <c r="AB57" s="174"/>
      <c r="AC57" s="213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214"/>
      <c r="AP57" s="174"/>
      <c r="AQ57" s="172"/>
    </row>
    <row r="58" spans="2:43" s="188" customFormat="1" ht="15">
      <c r="B58" s="185"/>
      <c r="C58" s="186"/>
      <c r="D58" s="215" t="s">
        <v>48</v>
      </c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7" t="s">
        <v>49</v>
      </c>
      <c r="S58" s="216"/>
      <c r="T58" s="216"/>
      <c r="U58" s="216"/>
      <c r="V58" s="216"/>
      <c r="W58" s="216"/>
      <c r="X58" s="216"/>
      <c r="Y58" s="216"/>
      <c r="Z58" s="218"/>
      <c r="AA58" s="186"/>
      <c r="AB58" s="186"/>
      <c r="AC58" s="215" t="s">
        <v>48</v>
      </c>
      <c r="AD58" s="216"/>
      <c r="AE58" s="216"/>
      <c r="AF58" s="216"/>
      <c r="AG58" s="216"/>
      <c r="AH58" s="216"/>
      <c r="AI58" s="216"/>
      <c r="AJ58" s="216"/>
      <c r="AK58" s="216"/>
      <c r="AL58" s="216"/>
      <c r="AM58" s="217" t="s">
        <v>49</v>
      </c>
      <c r="AN58" s="216"/>
      <c r="AO58" s="218"/>
      <c r="AP58" s="186"/>
      <c r="AQ58" s="187"/>
    </row>
    <row r="59" spans="2:43" ht="13.5">
      <c r="B59" s="169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2"/>
    </row>
    <row r="60" spans="2:43" s="188" customFormat="1" ht="15">
      <c r="B60" s="185"/>
      <c r="C60" s="186"/>
      <c r="D60" s="210" t="s">
        <v>50</v>
      </c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2"/>
      <c r="AA60" s="186"/>
      <c r="AB60" s="186"/>
      <c r="AC60" s="210" t="s">
        <v>51</v>
      </c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2"/>
      <c r="AP60" s="186"/>
      <c r="AQ60" s="187"/>
    </row>
    <row r="61" spans="2:43" ht="13.5">
      <c r="B61" s="169"/>
      <c r="C61" s="174"/>
      <c r="D61" s="213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214"/>
      <c r="AA61" s="174"/>
      <c r="AB61" s="174"/>
      <c r="AC61" s="213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214"/>
      <c r="AP61" s="174"/>
      <c r="AQ61" s="172"/>
    </row>
    <row r="62" spans="2:43" ht="13.5">
      <c r="B62" s="169"/>
      <c r="C62" s="174"/>
      <c r="D62" s="213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214"/>
      <c r="AA62" s="174"/>
      <c r="AB62" s="174"/>
      <c r="AC62" s="213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214"/>
      <c r="AP62" s="174"/>
      <c r="AQ62" s="172"/>
    </row>
    <row r="63" spans="2:43" ht="13.5">
      <c r="B63" s="169"/>
      <c r="C63" s="174"/>
      <c r="D63" s="213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214"/>
      <c r="AA63" s="174"/>
      <c r="AB63" s="174"/>
      <c r="AC63" s="213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214"/>
      <c r="AP63" s="174"/>
      <c r="AQ63" s="172"/>
    </row>
    <row r="64" spans="2:43" ht="13.5">
      <c r="B64" s="169"/>
      <c r="C64" s="174"/>
      <c r="D64" s="213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214"/>
      <c r="AA64" s="174"/>
      <c r="AB64" s="174"/>
      <c r="AC64" s="213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214"/>
      <c r="AP64" s="174"/>
      <c r="AQ64" s="172"/>
    </row>
    <row r="65" spans="2:43" ht="13.5">
      <c r="B65" s="169"/>
      <c r="C65" s="174"/>
      <c r="D65" s="213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214"/>
      <c r="AA65" s="174"/>
      <c r="AB65" s="174"/>
      <c r="AC65" s="213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214"/>
      <c r="AP65" s="174"/>
      <c r="AQ65" s="172"/>
    </row>
    <row r="66" spans="2:43" ht="13.5">
      <c r="B66" s="169"/>
      <c r="C66" s="174"/>
      <c r="D66" s="213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214"/>
      <c r="AA66" s="174"/>
      <c r="AB66" s="174"/>
      <c r="AC66" s="213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214"/>
      <c r="AP66" s="174"/>
      <c r="AQ66" s="172"/>
    </row>
    <row r="67" spans="2:43" ht="13.5">
      <c r="B67" s="169"/>
      <c r="C67" s="174"/>
      <c r="D67" s="213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214"/>
      <c r="AA67" s="174"/>
      <c r="AB67" s="174"/>
      <c r="AC67" s="213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214"/>
      <c r="AP67" s="174"/>
      <c r="AQ67" s="172"/>
    </row>
    <row r="68" spans="2:43" ht="13.5">
      <c r="B68" s="169"/>
      <c r="C68" s="174"/>
      <c r="D68" s="213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214"/>
      <c r="AA68" s="174"/>
      <c r="AB68" s="174"/>
      <c r="AC68" s="213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214"/>
      <c r="AP68" s="174"/>
      <c r="AQ68" s="172"/>
    </row>
    <row r="69" spans="2:43" s="188" customFormat="1" ht="15">
      <c r="B69" s="185"/>
      <c r="C69" s="186"/>
      <c r="D69" s="215" t="s">
        <v>48</v>
      </c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7" t="s">
        <v>49</v>
      </c>
      <c r="S69" s="216"/>
      <c r="T69" s="216"/>
      <c r="U69" s="216"/>
      <c r="V69" s="216"/>
      <c r="W69" s="216"/>
      <c r="X69" s="216"/>
      <c r="Y69" s="216"/>
      <c r="Z69" s="218"/>
      <c r="AA69" s="186"/>
      <c r="AB69" s="186"/>
      <c r="AC69" s="215" t="s">
        <v>48</v>
      </c>
      <c r="AD69" s="216"/>
      <c r="AE69" s="216"/>
      <c r="AF69" s="216"/>
      <c r="AG69" s="216"/>
      <c r="AH69" s="216"/>
      <c r="AI69" s="216"/>
      <c r="AJ69" s="216"/>
      <c r="AK69" s="216"/>
      <c r="AL69" s="216"/>
      <c r="AM69" s="217" t="s">
        <v>49</v>
      </c>
      <c r="AN69" s="216"/>
      <c r="AO69" s="218"/>
      <c r="AP69" s="186"/>
      <c r="AQ69" s="187"/>
    </row>
    <row r="70" spans="2:43" s="188" customFormat="1" ht="6.75" customHeight="1">
      <c r="B70" s="185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7"/>
    </row>
    <row r="71" spans="2:43" s="188" customFormat="1" ht="6.75" customHeight="1">
      <c r="B71" s="219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1"/>
    </row>
    <row r="75" spans="2:43" s="188" customFormat="1" ht="6.75" customHeight="1">
      <c r="B75" s="222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4"/>
    </row>
    <row r="76" spans="2:43" s="188" customFormat="1" ht="36.75" customHeight="1">
      <c r="B76" s="185"/>
      <c r="C76" s="170" t="s">
        <v>52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187"/>
    </row>
    <row r="77" spans="2:43" s="229" customFormat="1" ht="14.25" customHeight="1">
      <c r="B77" s="226"/>
      <c r="C77" s="179" t="s">
        <v>11</v>
      </c>
      <c r="D77" s="227"/>
      <c r="E77" s="227"/>
      <c r="F77" s="227"/>
      <c r="G77" s="227"/>
      <c r="H77" s="227"/>
      <c r="I77" s="227"/>
      <c r="J77" s="227"/>
      <c r="K77" s="227"/>
      <c r="L77" s="227" t="str">
        <f>K5</f>
        <v>2016-06</v>
      </c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8"/>
    </row>
    <row r="78" spans="2:43" s="236" customFormat="1" ht="36.75" customHeight="1">
      <c r="B78" s="230"/>
      <c r="C78" s="231" t="s">
        <v>13</v>
      </c>
      <c r="D78" s="232"/>
      <c r="E78" s="232"/>
      <c r="F78" s="232"/>
      <c r="G78" s="232"/>
      <c r="H78" s="232"/>
      <c r="I78" s="232"/>
      <c r="J78" s="232"/>
      <c r="K78" s="232"/>
      <c r="L78" s="233" t="str">
        <f>K6</f>
        <v>Rekonštrukcia nevyužitých objektov pre komunitnú a spolkovú činnosť</v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2"/>
      <c r="AQ78" s="235"/>
    </row>
    <row r="79" spans="2:43" s="188" customFormat="1" ht="6.75" customHeight="1">
      <c r="B79" s="185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7"/>
    </row>
    <row r="80" spans="2:43" s="188" customFormat="1" ht="15">
      <c r="B80" s="185"/>
      <c r="C80" s="179" t="s">
        <v>18</v>
      </c>
      <c r="D80" s="186"/>
      <c r="E80" s="186"/>
      <c r="F80" s="186"/>
      <c r="G80" s="186"/>
      <c r="H80" s="186"/>
      <c r="I80" s="186"/>
      <c r="J80" s="186"/>
      <c r="K80" s="186"/>
      <c r="L80" s="237" t="str">
        <f>IF(K8="","",K8)</f>
        <v>Viničky</v>
      </c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79" t="s">
        <v>20</v>
      </c>
      <c r="AJ80" s="186"/>
      <c r="AK80" s="186"/>
      <c r="AL80" s="186"/>
      <c r="AM80" s="238" t="str">
        <f>IF(AN8="","",AN8)</f>
        <v>12. 9. 2016</v>
      </c>
      <c r="AN80" s="186"/>
      <c r="AO80" s="186"/>
      <c r="AP80" s="186"/>
      <c r="AQ80" s="187"/>
    </row>
    <row r="81" spans="2:43" s="188" customFormat="1" ht="6.75" customHeight="1">
      <c r="B81" s="185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7"/>
    </row>
    <row r="82" spans="2:56" s="188" customFormat="1" ht="15">
      <c r="B82" s="185"/>
      <c r="C82" s="179" t="s">
        <v>22</v>
      </c>
      <c r="D82" s="186"/>
      <c r="E82" s="186"/>
      <c r="F82" s="186"/>
      <c r="G82" s="186"/>
      <c r="H82" s="186"/>
      <c r="I82" s="186"/>
      <c r="J82" s="186"/>
      <c r="K82" s="186"/>
      <c r="L82" s="227" t="str">
        <f>IF(E11="","",E11)</f>
        <v>Obec Viničky</v>
      </c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79" t="s">
        <v>28</v>
      </c>
      <c r="AJ82" s="186"/>
      <c r="AK82" s="186"/>
      <c r="AL82" s="186"/>
      <c r="AM82" s="239" t="str">
        <f>IF(E17="","",E17)</f>
        <v>APRO s.r.o. Trebišov</v>
      </c>
      <c r="AN82" s="225"/>
      <c r="AO82" s="225"/>
      <c r="AP82" s="225"/>
      <c r="AQ82" s="187"/>
      <c r="AS82" s="240" t="s">
        <v>53</v>
      </c>
      <c r="AT82" s="24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2"/>
    </row>
    <row r="83" spans="2:56" s="188" customFormat="1" ht="15">
      <c r="B83" s="185"/>
      <c r="C83" s="179" t="s">
        <v>26</v>
      </c>
      <c r="D83" s="186"/>
      <c r="E83" s="186"/>
      <c r="F83" s="186"/>
      <c r="G83" s="186"/>
      <c r="H83" s="186"/>
      <c r="I83" s="186"/>
      <c r="J83" s="186"/>
      <c r="K83" s="186"/>
      <c r="L83" s="227" t="str">
        <f>IF(E14="","",E14)</f>
        <v> </v>
      </c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79" t="s">
        <v>31</v>
      </c>
      <c r="AJ83" s="186"/>
      <c r="AK83" s="186"/>
      <c r="AL83" s="186"/>
      <c r="AM83" s="239" t="str">
        <f>IF(E20="","",E20)</f>
        <v> </v>
      </c>
      <c r="AN83" s="225"/>
      <c r="AO83" s="225"/>
      <c r="AP83" s="225"/>
      <c r="AQ83" s="187"/>
      <c r="AS83" s="242"/>
      <c r="AT83" s="225"/>
      <c r="AU83" s="186"/>
      <c r="AV83" s="186"/>
      <c r="AW83" s="186"/>
      <c r="AX83" s="186"/>
      <c r="AY83" s="186"/>
      <c r="AZ83" s="186"/>
      <c r="BA83" s="186"/>
      <c r="BB83" s="186"/>
      <c r="BC83" s="186"/>
      <c r="BD83" s="243"/>
    </row>
    <row r="84" spans="2:56" s="188" customFormat="1" ht="10.5" customHeight="1">
      <c r="B84" s="185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7"/>
      <c r="AS84" s="242"/>
      <c r="AT84" s="225"/>
      <c r="AU84" s="186"/>
      <c r="AV84" s="186"/>
      <c r="AW84" s="186"/>
      <c r="AX84" s="186"/>
      <c r="AY84" s="186"/>
      <c r="AZ84" s="186"/>
      <c r="BA84" s="186"/>
      <c r="BB84" s="186"/>
      <c r="BC84" s="186"/>
      <c r="BD84" s="243"/>
    </row>
    <row r="85" spans="2:56" s="188" customFormat="1" ht="29.25" customHeight="1">
      <c r="B85" s="185"/>
      <c r="C85" s="244" t="s">
        <v>54</v>
      </c>
      <c r="D85" s="245"/>
      <c r="E85" s="245"/>
      <c r="F85" s="245"/>
      <c r="G85" s="245"/>
      <c r="H85" s="246"/>
      <c r="I85" s="247" t="s">
        <v>55</v>
      </c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7" t="s">
        <v>56</v>
      </c>
      <c r="AH85" s="245"/>
      <c r="AI85" s="245"/>
      <c r="AJ85" s="245"/>
      <c r="AK85" s="245"/>
      <c r="AL85" s="245"/>
      <c r="AM85" s="245"/>
      <c r="AN85" s="247" t="s">
        <v>57</v>
      </c>
      <c r="AO85" s="245"/>
      <c r="AP85" s="248"/>
      <c r="AQ85" s="187"/>
      <c r="AS85" s="249" t="s">
        <v>58</v>
      </c>
      <c r="AT85" s="250" t="s">
        <v>59</v>
      </c>
      <c r="AU85" s="250" t="s">
        <v>60</v>
      </c>
      <c r="AV85" s="250" t="s">
        <v>61</v>
      </c>
      <c r="AW85" s="250" t="s">
        <v>62</v>
      </c>
      <c r="AX85" s="250" t="s">
        <v>63</v>
      </c>
      <c r="AY85" s="250" t="s">
        <v>64</v>
      </c>
      <c r="AZ85" s="250" t="s">
        <v>65</v>
      </c>
      <c r="BA85" s="250" t="s">
        <v>66</v>
      </c>
      <c r="BB85" s="250" t="s">
        <v>67</v>
      </c>
      <c r="BC85" s="250" t="s">
        <v>68</v>
      </c>
      <c r="BD85" s="251" t="s">
        <v>69</v>
      </c>
    </row>
    <row r="86" spans="2:56" s="188" customFormat="1" ht="10.5" customHeight="1">
      <c r="B86" s="185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7"/>
      <c r="AS86" s="252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2"/>
    </row>
    <row r="87" spans="2:76" s="236" customFormat="1" ht="32.25" customHeight="1">
      <c r="B87" s="230"/>
      <c r="C87" s="253" t="s">
        <v>70</v>
      </c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5">
        <f>ROUND(SUM(AG88:AG90),2)</f>
        <v>0</v>
      </c>
      <c r="AH87" s="255"/>
      <c r="AI87" s="255"/>
      <c r="AJ87" s="255"/>
      <c r="AK87" s="255"/>
      <c r="AL87" s="255"/>
      <c r="AM87" s="255"/>
      <c r="AN87" s="256">
        <f>SUM(AG87,AT87)</f>
        <v>0</v>
      </c>
      <c r="AO87" s="256"/>
      <c r="AP87" s="256"/>
      <c r="AQ87" s="235"/>
      <c r="AS87" s="257">
        <f>ROUND(SUM(AS88:AS90),2)</f>
        <v>0</v>
      </c>
      <c r="AT87" s="258">
        <f>ROUND(SUM(AV87:AW87),2)</f>
        <v>0</v>
      </c>
      <c r="AU87" s="259">
        <f>ROUND(SUM(AU88:AU90),5)</f>
        <v>5633.58031</v>
      </c>
      <c r="AV87" s="258">
        <f>ROUND(AZ87*L31,2)</f>
        <v>0</v>
      </c>
      <c r="AW87" s="258">
        <f>ROUND(BA87*L32,2)</f>
        <v>0</v>
      </c>
      <c r="AX87" s="258">
        <f>ROUND(BB87*L31,2)</f>
        <v>0</v>
      </c>
      <c r="AY87" s="258">
        <f>ROUND(BC87*L32,2)</f>
        <v>0</v>
      </c>
      <c r="AZ87" s="258">
        <f>ROUND(SUM(AZ88:AZ90),2)</f>
        <v>0</v>
      </c>
      <c r="BA87" s="258">
        <f>ROUND(SUM(BA88:BA90),2)</f>
        <v>0</v>
      </c>
      <c r="BB87" s="258">
        <f>ROUND(SUM(BB88:BB90),2)</f>
        <v>0</v>
      </c>
      <c r="BC87" s="258">
        <f>ROUND(SUM(BC88:BC90),2)</f>
        <v>0</v>
      </c>
      <c r="BD87" s="260">
        <f>ROUND(SUM(BD88:BD90),2)</f>
        <v>0</v>
      </c>
      <c r="BS87" s="261" t="s">
        <v>71</v>
      </c>
      <c r="BT87" s="261" t="s">
        <v>72</v>
      </c>
      <c r="BU87" s="262" t="s">
        <v>73</v>
      </c>
      <c r="BV87" s="261" t="s">
        <v>74</v>
      </c>
      <c r="BW87" s="261" t="s">
        <v>75</v>
      </c>
      <c r="BX87" s="261" t="s">
        <v>76</v>
      </c>
    </row>
    <row r="88" spans="1:76" s="271" customFormat="1" ht="27" customHeight="1">
      <c r="A88" s="263" t="s">
        <v>1173</v>
      </c>
      <c r="B88" s="264"/>
      <c r="C88" s="265"/>
      <c r="D88" s="266" t="s">
        <v>77</v>
      </c>
      <c r="E88" s="267"/>
      <c r="F88" s="267"/>
      <c r="G88" s="267"/>
      <c r="H88" s="267"/>
      <c r="I88" s="268"/>
      <c r="J88" s="266" t="s">
        <v>78</v>
      </c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9">
        <f>'01 - SO 01 - Rekonštrukci...'!M30</f>
        <v>0</v>
      </c>
      <c r="AH88" s="267"/>
      <c r="AI88" s="267"/>
      <c r="AJ88" s="267"/>
      <c r="AK88" s="267"/>
      <c r="AL88" s="267"/>
      <c r="AM88" s="267"/>
      <c r="AN88" s="269">
        <f>SUM(AG88,AT88)</f>
        <v>0</v>
      </c>
      <c r="AO88" s="267"/>
      <c r="AP88" s="267"/>
      <c r="AQ88" s="270"/>
      <c r="AS88" s="272">
        <f>'01 - SO 01 - Rekonštrukci...'!M28</f>
        <v>0</v>
      </c>
      <c r="AT88" s="273">
        <f>ROUND(SUM(AV88:AW88),2)</f>
        <v>0</v>
      </c>
      <c r="AU88" s="274">
        <f>'01 - SO 01 - Rekonštrukci...'!W137</f>
        <v>5633.494312</v>
      </c>
      <c r="AV88" s="273">
        <f>'01 - SO 01 - Rekonštrukci...'!M32</f>
        <v>0</v>
      </c>
      <c r="AW88" s="273">
        <f>'01 - SO 01 - Rekonštrukci...'!M33</f>
        <v>0</v>
      </c>
      <c r="AX88" s="273">
        <f>'01 - SO 01 - Rekonštrukci...'!M34</f>
        <v>0</v>
      </c>
      <c r="AY88" s="273">
        <f>'01 - SO 01 - Rekonštrukci...'!M35</f>
        <v>0</v>
      </c>
      <c r="AZ88" s="273">
        <f>'01 - SO 01 - Rekonštrukci...'!H32</f>
        <v>0</v>
      </c>
      <c r="BA88" s="273">
        <f>'01 - SO 01 - Rekonštrukci...'!H33</f>
        <v>0</v>
      </c>
      <c r="BB88" s="273">
        <f>'01 - SO 01 - Rekonštrukci...'!H34</f>
        <v>0</v>
      </c>
      <c r="BC88" s="273">
        <f>'01 - SO 01 - Rekonštrukci...'!H35</f>
        <v>0</v>
      </c>
      <c r="BD88" s="275">
        <f>'01 - SO 01 - Rekonštrukci...'!H36</f>
        <v>0</v>
      </c>
      <c r="BT88" s="276" t="s">
        <v>79</v>
      </c>
      <c r="BV88" s="276" t="s">
        <v>74</v>
      </c>
      <c r="BW88" s="276" t="s">
        <v>80</v>
      </c>
      <c r="BX88" s="276" t="s">
        <v>75</v>
      </c>
    </row>
    <row r="89" spans="1:76" s="271" customFormat="1" ht="27" customHeight="1">
      <c r="A89" s="263" t="s">
        <v>1173</v>
      </c>
      <c r="B89" s="264"/>
      <c r="C89" s="265"/>
      <c r="D89" s="266" t="s">
        <v>81</v>
      </c>
      <c r="E89" s="267"/>
      <c r="F89" s="267"/>
      <c r="G89" s="267"/>
      <c r="H89" s="267"/>
      <c r="I89" s="268"/>
      <c r="J89" s="266" t="s">
        <v>82</v>
      </c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9">
        <f>'02 - SO 02 - NN prípojka'!M30</f>
        <v>0</v>
      </c>
      <c r="AH89" s="267"/>
      <c r="AI89" s="267"/>
      <c r="AJ89" s="267"/>
      <c r="AK89" s="267"/>
      <c r="AL89" s="267"/>
      <c r="AM89" s="267"/>
      <c r="AN89" s="269">
        <f>SUM(AG89,AT89)</f>
        <v>0</v>
      </c>
      <c r="AO89" s="267"/>
      <c r="AP89" s="267"/>
      <c r="AQ89" s="270"/>
      <c r="AS89" s="272">
        <f>'02 - SO 02 - NN prípojka'!M28</f>
        <v>0</v>
      </c>
      <c r="AT89" s="273">
        <f>ROUND(SUM(AV89:AW89),2)</f>
        <v>0</v>
      </c>
      <c r="AU89" s="274">
        <f>'02 - SO 02 - NN prípojka'!W111</f>
        <v>0.086</v>
      </c>
      <c r="AV89" s="273">
        <f>'02 - SO 02 - NN prípojka'!M32</f>
        <v>0</v>
      </c>
      <c r="AW89" s="273">
        <f>'02 - SO 02 - NN prípojka'!M33</f>
        <v>0</v>
      </c>
      <c r="AX89" s="273">
        <f>'02 - SO 02 - NN prípojka'!M34</f>
        <v>0</v>
      </c>
      <c r="AY89" s="273">
        <f>'02 - SO 02 - NN prípojka'!M35</f>
        <v>0</v>
      </c>
      <c r="AZ89" s="273">
        <f>'02 - SO 02 - NN prípojka'!H32</f>
        <v>0</v>
      </c>
      <c r="BA89" s="273">
        <f>'02 - SO 02 - NN prípojka'!H33</f>
        <v>0</v>
      </c>
      <c r="BB89" s="273">
        <f>'02 - SO 02 - NN prípojka'!H34</f>
        <v>0</v>
      </c>
      <c r="BC89" s="273">
        <f>'02 - SO 02 - NN prípojka'!H35</f>
        <v>0</v>
      </c>
      <c r="BD89" s="275">
        <f>'02 - SO 02 - NN prípojka'!H36</f>
        <v>0</v>
      </c>
      <c r="BT89" s="276" t="s">
        <v>79</v>
      </c>
      <c r="BV89" s="276" t="s">
        <v>74</v>
      </c>
      <c r="BW89" s="276" t="s">
        <v>83</v>
      </c>
      <c r="BX89" s="276" t="s">
        <v>75</v>
      </c>
    </row>
    <row r="90" spans="1:76" s="271" customFormat="1" ht="27" customHeight="1">
      <c r="A90" s="263" t="s">
        <v>1173</v>
      </c>
      <c r="B90" s="264"/>
      <c r="C90" s="265"/>
      <c r="D90" s="266" t="s">
        <v>84</v>
      </c>
      <c r="E90" s="267"/>
      <c r="F90" s="267"/>
      <c r="G90" s="267"/>
      <c r="H90" s="267"/>
      <c r="I90" s="268"/>
      <c r="J90" s="266" t="s">
        <v>85</v>
      </c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9">
        <f>'03 - SO 03 - Vodovodná pr...'!M30</f>
        <v>0</v>
      </c>
      <c r="AH90" s="267"/>
      <c r="AI90" s="267"/>
      <c r="AJ90" s="267"/>
      <c r="AK90" s="267"/>
      <c r="AL90" s="267"/>
      <c r="AM90" s="267"/>
      <c r="AN90" s="269">
        <f>SUM(AG90,AT90)</f>
        <v>0</v>
      </c>
      <c r="AO90" s="267"/>
      <c r="AP90" s="267"/>
      <c r="AQ90" s="270"/>
      <c r="AS90" s="277">
        <f>'03 - SO 03 - Vodovodná pr...'!M28</f>
        <v>0</v>
      </c>
      <c r="AT90" s="278">
        <f>ROUND(SUM(AV90:AW90),2)</f>
        <v>0</v>
      </c>
      <c r="AU90" s="279">
        <f>'03 - SO 03 - Vodovodná pr...'!W111</f>
        <v>0</v>
      </c>
      <c r="AV90" s="278">
        <f>'03 - SO 03 - Vodovodná pr...'!M32</f>
        <v>0</v>
      </c>
      <c r="AW90" s="278">
        <f>'03 - SO 03 - Vodovodná pr...'!M33</f>
        <v>0</v>
      </c>
      <c r="AX90" s="278">
        <f>'03 - SO 03 - Vodovodná pr...'!M34</f>
        <v>0</v>
      </c>
      <c r="AY90" s="278">
        <f>'03 - SO 03 - Vodovodná pr...'!M35</f>
        <v>0</v>
      </c>
      <c r="AZ90" s="278">
        <f>'03 - SO 03 - Vodovodná pr...'!H32</f>
        <v>0</v>
      </c>
      <c r="BA90" s="278">
        <f>'03 - SO 03 - Vodovodná pr...'!H33</f>
        <v>0</v>
      </c>
      <c r="BB90" s="278">
        <f>'03 - SO 03 - Vodovodná pr...'!H34</f>
        <v>0</v>
      </c>
      <c r="BC90" s="278">
        <f>'03 - SO 03 - Vodovodná pr...'!H35</f>
        <v>0</v>
      </c>
      <c r="BD90" s="280">
        <f>'03 - SO 03 - Vodovodná pr...'!H36</f>
        <v>0</v>
      </c>
      <c r="BT90" s="276" t="s">
        <v>79</v>
      </c>
      <c r="BV90" s="276" t="s">
        <v>74</v>
      </c>
      <c r="BW90" s="276" t="s">
        <v>86</v>
      </c>
      <c r="BX90" s="276" t="s">
        <v>75</v>
      </c>
    </row>
    <row r="91" spans="2:43" ht="13.5">
      <c r="B91" s="169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2"/>
    </row>
    <row r="92" spans="2:48" s="188" customFormat="1" ht="30" customHeight="1">
      <c r="B92" s="185"/>
      <c r="C92" s="253" t="s">
        <v>87</v>
      </c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256">
        <v>0</v>
      </c>
      <c r="AH92" s="225"/>
      <c r="AI92" s="225"/>
      <c r="AJ92" s="225"/>
      <c r="AK92" s="225"/>
      <c r="AL92" s="225"/>
      <c r="AM92" s="225"/>
      <c r="AN92" s="256">
        <v>0</v>
      </c>
      <c r="AO92" s="225"/>
      <c r="AP92" s="225"/>
      <c r="AQ92" s="187"/>
      <c r="AS92" s="249" t="s">
        <v>88</v>
      </c>
      <c r="AT92" s="250" t="s">
        <v>89</v>
      </c>
      <c r="AU92" s="250" t="s">
        <v>36</v>
      </c>
      <c r="AV92" s="251" t="s">
        <v>59</v>
      </c>
    </row>
    <row r="93" spans="2:48" s="188" customFormat="1" ht="10.5" customHeight="1">
      <c r="B93" s="185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7"/>
      <c r="AS93" s="281"/>
      <c r="AT93" s="216"/>
      <c r="AU93" s="216"/>
      <c r="AV93" s="218"/>
    </row>
    <row r="94" spans="2:43" s="188" customFormat="1" ht="30" customHeight="1">
      <c r="B94" s="185"/>
      <c r="C94" s="282" t="s">
        <v>90</v>
      </c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4">
        <f>ROUND(AG87+AG92,2)</f>
        <v>0</v>
      </c>
      <c r="AH94" s="284"/>
      <c r="AI94" s="284"/>
      <c r="AJ94" s="284"/>
      <c r="AK94" s="284"/>
      <c r="AL94" s="284"/>
      <c r="AM94" s="284"/>
      <c r="AN94" s="284">
        <f>AN87+AN92</f>
        <v>0</v>
      </c>
      <c r="AO94" s="284"/>
      <c r="AP94" s="284"/>
      <c r="AQ94" s="187"/>
    </row>
    <row r="95" spans="2:43" s="188" customFormat="1" ht="6.75" customHeight="1">
      <c r="B95" s="219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1"/>
    </row>
  </sheetData>
  <sheetProtection/>
  <mergeCells count="53">
    <mergeCell ref="C4:AP4"/>
    <mergeCell ref="K5:AO5"/>
    <mergeCell ref="K6:AO6"/>
    <mergeCell ref="E23:AN23"/>
    <mergeCell ref="AK26:AO26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AG92:AM92"/>
    <mergeCell ref="AN92:AP92"/>
    <mergeCell ref="AG94:AM94"/>
    <mergeCell ref="AN94:AP94"/>
    <mergeCell ref="AR2:BE2"/>
    <mergeCell ref="AN90:AP90"/>
    <mergeCell ref="AG90:AM90"/>
    <mergeCell ref="AK27:AO27"/>
    <mergeCell ref="AK29:AO29"/>
    <mergeCell ref="C2:AP2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1 - SO 01 - Rekonštrukci...'!C2" tooltip="01 - SO 01 - Rekonštrukci..." display="/"/>
    <hyperlink ref="A89" location="'02 - SO 02 - NN prípojka'!C2" tooltip="02 - SO 02 - NN prípojka" display="/"/>
    <hyperlink ref="A90" location="'03 - SO 03 - Vodovodná pr...'!C2" tooltip="03 - SO 03 - Vodovodná pr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21"/>
  <sheetViews>
    <sheetView showGridLines="0" zoomScalePageLayoutView="0" workbookViewId="0" topLeftCell="A1">
      <pane ySplit="1" topLeftCell="A412" activePane="bottomLeft" state="frozen"/>
      <selection pane="topLeft" activeCell="A1" sqref="A1"/>
      <selection pane="bottomLeft" activeCell="L150" sqref="L150:M4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05"/>
      <c r="B1" s="102"/>
      <c r="C1" s="102"/>
      <c r="D1" s="103" t="s">
        <v>1</v>
      </c>
      <c r="E1" s="102"/>
      <c r="F1" s="104" t="s">
        <v>1174</v>
      </c>
      <c r="G1" s="104"/>
      <c r="H1" s="127" t="s">
        <v>1175</v>
      </c>
      <c r="I1" s="127"/>
      <c r="J1" s="127"/>
      <c r="K1" s="127"/>
      <c r="L1" s="104" t="s">
        <v>1176</v>
      </c>
      <c r="M1" s="102"/>
      <c r="N1" s="102"/>
      <c r="O1" s="103" t="s">
        <v>91</v>
      </c>
      <c r="P1" s="102"/>
      <c r="Q1" s="102"/>
      <c r="R1" s="102"/>
      <c r="S1" s="104" t="s">
        <v>1177</v>
      </c>
      <c r="T1" s="104"/>
      <c r="U1" s="105"/>
      <c r="V1" s="10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17" t="s">
        <v>5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S2" s="109" t="s">
        <v>6</v>
      </c>
      <c r="T2" s="110"/>
      <c r="U2" s="110"/>
      <c r="V2" s="110"/>
      <c r="W2" s="110"/>
      <c r="X2" s="110"/>
      <c r="Y2" s="110"/>
      <c r="Z2" s="110"/>
      <c r="AA2" s="110"/>
      <c r="AB2" s="110"/>
      <c r="AC2" s="110"/>
      <c r="AT2" s="7" t="s">
        <v>80</v>
      </c>
    </row>
    <row r="3" spans="2:46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72</v>
      </c>
    </row>
    <row r="4" spans="2:46" ht="36.75" customHeight="1">
      <c r="B4" s="11"/>
      <c r="C4" s="114" t="s">
        <v>92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3"/>
      <c r="T4" s="14" t="s">
        <v>10</v>
      </c>
      <c r="AT4" s="7" t="s">
        <v>4</v>
      </c>
    </row>
    <row r="5" spans="2:18" ht="6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4.75" customHeight="1">
      <c r="B6" s="11"/>
      <c r="C6" s="12"/>
      <c r="D6" s="17" t="s">
        <v>13</v>
      </c>
      <c r="E6" s="12"/>
      <c r="F6" s="142" t="str">
        <f>'Rekapitulácia stavby'!K6</f>
        <v>Rekonštrukcia nevyužitých objektov pre komunitnú a spolkovú činnosť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2"/>
      <c r="R6" s="13"/>
    </row>
    <row r="7" spans="2:18" s="1" customFormat="1" ht="32.25" customHeight="1">
      <c r="B7" s="19"/>
      <c r="C7" s="20"/>
      <c r="D7" s="16" t="s">
        <v>93</v>
      </c>
      <c r="E7" s="20"/>
      <c r="F7" s="119" t="s">
        <v>94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20"/>
      <c r="R7" s="21"/>
    </row>
    <row r="8" spans="2:18" s="1" customFormat="1" ht="14.25" customHeight="1">
      <c r="B8" s="19"/>
      <c r="C8" s="20"/>
      <c r="D8" s="17" t="s">
        <v>15</v>
      </c>
      <c r="E8" s="20"/>
      <c r="F8" s="15" t="s">
        <v>3</v>
      </c>
      <c r="G8" s="20"/>
      <c r="H8" s="20"/>
      <c r="I8" s="20"/>
      <c r="J8" s="20"/>
      <c r="K8" s="20"/>
      <c r="L8" s="20"/>
      <c r="M8" s="17" t="s">
        <v>16</v>
      </c>
      <c r="N8" s="20"/>
      <c r="O8" s="15" t="s">
        <v>17</v>
      </c>
      <c r="P8" s="20"/>
      <c r="Q8" s="20"/>
      <c r="R8" s="21"/>
    </row>
    <row r="9" spans="2:18" s="1" customFormat="1" ht="14.25" customHeight="1">
      <c r="B9" s="19"/>
      <c r="C9" s="20"/>
      <c r="D9" s="17" t="s">
        <v>18</v>
      </c>
      <c r="E9" s="20"/>
      <c r="F9" s="15" t="s">
        <v>19</v>
      </c>
      <c r="G9" s="20"/>
      <c r="H9" s="20"/>
      <c r="I9" s="20"/>
      <c r="J9" s="20"/>
      <c r="K9" s="20"/>
      <c r="L9" s="20"/>
      <c r="M9" s="17" t="s">
        <v>20</v>
      </c>
      <c r="N9" s="20"/>
      <c r="O9" s="143" t="str">
        <f>'Rekapitulácia stavby'!AN8</f>
        <v>12. 9. 2016</v>
      </c>
      <c r="P9" s="107"/>
      <c r="Q9" s="20"/>
      <c r="R9" s="21"/>
    </row>
    <row r="10" spans="2:18" s="1" customFormat="1" ht="10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25" customHeight="1">
      <c r="B11" s="19"/>
      <c r="C11" s="20"/>
      <c r="D11" s="17" t="s">
        <v>22</v>
      </c>
      <c r="E11" s="20"/>
      <c r="F11" s="20"/>
      <c r="G11" s="20"/>
      <c r="H11" s="20"/>
      <c r="I11" s="20"/>
      <c r="J11" s="20"/>
      <c r="K11" s="20"/>
      <c r="L11" s="20"/>
      <c r="M11" s="17" t="s">
        <v>23</v>
      </c>
      <c r="N11" s="20"/>
      <c r="O11" s="118" t="s">
        <v>3</v>
      </c>
      <c r="P11" s="107"/>
      <c r="Q11" s="20"/>
      <c r="R11" s="21"/>
    </row>
    <row r="12" spans="2:18" s="1" customFormat="1" ht="18" customHeight="1">
      <c r="B12" s="19"/>
      <c r="C12" s="20"/>
      <c r="D12" s="20"/>
      <c r="E12" s="15" t="s">
        <v>24</v>
      </c>
      <c r="F12" s="20"/>
      <c r="G12" s="20"/>
      <c r="H12" s="20"/>
      <c r="I12" s="20"/>
      <c r="J12" s="20"/>
      <c r="K12" s="20"/>
      <c r="L12" s="20"/>
      <c r="M12" s="17" t="s">
        <v>25</v>
      </c>
      <c r="N12" s="20"/>
      <c r="O12" s="118" t="s">
        <v>3</v>
      </c>
      <c r="P12" s="107"/>
      <c r="Q12" s="20"/>
      <c r="R12" s="21"/>
    </row>
    <row r="13" spans="2:18" s="1" customFormat="1" ht="6.7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25" customHeight="1">
      <c r="B14" s="19"/>
      <c r="C14" s="20"/>
      <c r="D14" s="17" t="s">
        <v>26</v>
      </c>
      <c r="E14" s="20"/>
      <c r="F14" s="20"/>
      <c r="G14" s="20"/>
      <c r="H14" s="20"/>
      <c r="I14" s="20"/>
      <c r="J14" s="20"/>
      <c r="K14" s="20"/>
      <c r="L14" s="20"/>
      <c r="M14" s="17" t="s">
        <v>23</v>
      </c>
      <c r="N14" s="20"/>
      <c r="O14" s="118">
        <f>IF('Rekapitulácia stavby'!AN13="","",'Rekapitulácia stavby'!AN13)</f>
      </c>
      <c r="P14" s="107"/>
      <c r="Q14" s="20"/>
      <c r="R14" s="21"/>
    </row>
    <row r="15" spans="2:18" s="1" customFormat="1" ht="18" customHeight="1">
      <c r="B15" s="19"/>
      <c r="C15" s="20"/>
      <c r="D15" s="20"/>
      <c r="E15" s="15" t="str">
        <f>IF('Rekapitulácia stavby'!E14="","",'Rekapitulácia stavby'!E14)</f>
        <v> </v>
      </c>
      <c r="F15" s="20"/>
      <c r="G15" s="20"/>
      <c r="H15" s="20"/>
      <c r="I15" s="20"/>
      <c r="J15" s="20"/>
      <c r="K15" s="20"/>
      <c r="L15" s="20"/>
      <c r="M15" s="17" t="s">
        <v>25</v>
      </c>
      <c r="N15" s="20"/>
      <c r="O15" s="118">
        <f>IF('Rekapitulácia stavby'!AN14="","",'Rekapitulácia stavby'!AN14)</f>
      </c>
      <c r="P15" s="107"/>
      <c r="Q15" s="20"/>
      <c r="R15" s="21"/>
    </row>
    <row r="16" spans="2:18" s="1" customFormat="1" ht="6.7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1" customFormat="1" ht="14.25" customHeight="1">
      <c r="B17" s="19"/>
      <c r="C17" s="20"/>
      <c r="D17" s="17" t="s">
        <v>28</v>
      </c>
      <c r="E17" s="20"/>
      <c r="F17" s="20"/>
      <c r="G17" s="20"/>
      <c r="H17" s="20"/>
      <c r="I17" s="20"/>
      <c r="J17" s="20"/>
      <c r="K17" s="20"/>
      <c r="L17" s="20"/>
      <c r="M17" s="17" t="s">
        <v>23</v>
      </c>
      <c r="N17" s="20"/>
      <c r="O17" s="118" t="s">
        <v>3</v>
      </c>
      <c r="P17" s="107"/>
      <c r="Q17" s="20"/>
      <c r="R17" s="21"/>
    </row>
    <row r="18" spans="2:18" s="1" customFormat="1" ht="18" customHeight="1">
      <c r="B18" s="19"/>
      <c r="C18" s="20"/>
      <c r="D18" s="20"/>
      <c r="E18" s="15" t="s">
        <v>29</v>
      </c>
      <c r="F18" s="20"/>
      <c r="G18" s="20"/>
      <c r="H18" s="20"/>
      <c r="I18" s="20"/>
      <c r="J18" s="20"/>
      <c r="K18" s="20"/>
      <c r="L18" s="20"/>
      <c r="M18" s="17" t="s">
        <v>25</v>
      </c>
      <c r="N18" s="20"/>
      <c r="O18" s="118" t="s">
        <v>3</v>
      </c>
      <c r="P18" s="107"/>
      <c r="Q18" s="20"/>
      <c r="R18" s="21"/>
    </row>
    <row r="19" spans="2:18" s="1" customFormat="1" ht="6.7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25" customHeight="1">
      <c r="B20" s="19"/>
      <c r="C20" s="20"/>
      <c r="D20" s="17" t="s">
        <v>31</v>
      </c>
      <c r="E20" s="20"/>
      <c r="F20" s="20"/>
      <c r="G20" s="20"/>
      <c r="H20" s="20"/>
      <c r="I20" s="20"/>
      <c r="J20" s="20"/>
      <c r="K20" s="20"/>
      <c r="L20" s="20"/>
      <c r="M20" s="17" t="s">
        <v>23</v>
      </c>
      <c r="N20" s="20"/>
      <c r="O20" s="118">
        <f>IF('Rekapitulácia stavby'!AN19="","",'Rekapitulácia stavby'!AN19)</f>
      </c>
      <c r="P20" s="107"/>
      <c r="Q20" s="20"/>
      <c r="R20" s="21"/>
    </row>
    <row r="21" spans="2:18" s="1" customFormat="1" ht="18" customHeight="1">
      <c r="B21" s="19"/>
      <c r="C21" s="20"/>
      <c r="D21" s="20"/>
      <c r="E21" s="15" t="str">
        <f>IF('Rekapitulácia stavby'!E20="","",'Rekapitulácia stavby'!E20)</f>
        <v> </v>
      </c>
      <c r="F21" s="20"/>
      <c r="G21" s="20"/>
      <c r="H21" s="20"/>
      <c r="I21" s="20"/>
      <c r="J21" s="20"/>
      <c r="K21" s="20"/>
      <c r="L21" s="20"/>
      <c r="M21" s="17" t="s">
        <v>25</v>
      </c>
      <c r="N21" s="20"/>
      <c r="O21" s="118">
        <f>IF('Rekapitulácia stavby'!AN20="","",'Rekapitulácia stavby'!AN20)</f>
      </c>
      <c r="P21" s="107"/>
      <c r="Q21" s="20"/>
      <c r="R21" s="21"/>
    </row>
    <row r="22" spans="2:18" s="1" customFormat="1" ht="6.7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25" customHeight="1">
      <c r="B23" s="19"/>
      <c r="C23" s="20"/>
      <c r="D23" s="17" t="s">
        <v>32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20" t="s">
        <v>3</v>
      </c>
      <c r="F24" s="107"/>
      <c r="G24" s="107"/>
      <c r="H24" s="107"/>
      <c r="I24" s="107"/>
      <c r="J24" s="107"/>
      <c r="K24" s="107"/>
      <c r="L24" s="107"/>
      <c r="M24" s="20"/>
      <c r="N24" s="20"/>
      <c r="O24" s="20"/>
      <c r="P24" s="20"/>
      <c r="Q24" s="20"/>
      <c r="R24" s="21"/>
    </row>
    <row r="25" spans="2:18" s="1" customFormat="1" ht="6.7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7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25" customHeight="1">
      <c r="B27" s="19"/>
      <c r="C27" s="20"/>
      <c r="D27" s="49" t="s">
        <v>95</v>
      </c>
      <c r="E27" s="20"/>
      <c r="F27" s="20"/>
      <c r="G27" s="20"/>
      <c r="H27" s="20"/>
      <c r="I27" s="20"/>
      <c r="J27" s="20"/>
      <c r="K27" s="20"/>
      <c r="L27" s="20"/>
      <c r="M27" s="115">
        <f>N88</f>
        <v>0</v>
      </c>
      <c r="N27" s="107"/>
      <c r="O27" s="107"/>
      <c r="P27" s="107"/>
      <c r="Q27" s="20"/>
      <c r="R27" s="21"/>
    </row>
    <row r="28" spans="2:18" s="1" customFormat="1" ht="14.25" customHeight="1">
      <c r="B28" s="19"/>
      <c r="C28" s="20"/>
      <c r="D28" s="18" t="s">
        <v>96</v>
      </c>
      <c r="E28" s="20"/>
      <c r="F28" s="20"/>
      <c r="G28" s="20"/>
      <c r="H28" s="20"/>
      <c r="I28" s="20"/>
      <c r="J28" s="20"/>
      <c r="K28" s="20"/>
      <c r="L28" s="20"/>
      <c r="M28" s="115">
        <f>N118</f>
        <v>0</v>
      </c>
      <c r="N28" s="107"/>
      <c r="O28" s="107"/>
      <c r="P28" s="107"/>
      <c r="Q28" s="20"/>
      <c r="R28" s="21"/>
    </row>
    <row r="29" spans="2:18" s="1" customFormat="1" ht="6.7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4.75" customHeight="1">
      <c r="B30" s="19"/>
      <c r="C30" s="20"/>
      <c r="D30" s="50" t="s">
        <v>35</v>
      </c>
      <c r="E30" s="20"/>
      <c r="F30" s="20"/>
      <c r="G30" s="20"/>
      <c r="H30" s="20"/>
      <c r="I30" s="20"/>
      <c r="J30" s="20"/>
      <c r="K30" s="20"/>
      <c r="L30" s="20"/>
      <c r="M30" s="153">
        <f>ROUND(M27+M28,2)</f>
        <v>0</v>
      </c>
      <c r="N30" s="107"/>
      <c r="O30" s="107"/>
      <c r="P30" s="107"/>
      <c r="Q30" s="20"/>
      <c r="R30" s="21"/>
    </row>
    <row r="31" spans="2:18" s="1" customFormat="1" ht="6.7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25" customHeight="1">
      <c r="B32" s="19"/>
      <c r="C32" s="20"/>
      <c r="D32" s="22" t="s">
        <v>36</v>
      </c>
      <c r="E32" s="22" t="s">
        <v>37</v>
      </c>
      <c r="F32" s="23">
        <v>0.2</v>
      </c>
      <c r="G32" s="51" t="s">
        <v>38</v>
      </c>
      <c r="H32" s="151">
        <f>ROUND((SUM(BE118:BE119)+SUM(BE137:BE420)),2)</f>
        <v>0</v>
      </c>
      <c r="I32" s="107"/>
      <c r="J32" s="107"/>
      <c r="K32" s="20"/>
      <c r="L32" s="20"/>
      <c r="M32" s="151">
        <f>ROUND(ROUND((SUM(BE118:BE119)+SUM(BE137:BE420)),2)*F32,2)</f>
        <v>0</v>
      </c>
      <c r="N32" s="107"/>
      <c r="O32" s="107"/>
      <c r="P32" s="107"/>
      <c r="Q32" s="20"/>
      <c r="R32" s="21"/>
    </row>
    <row r="33" spans="2:18" s="1" customFormat="1" ht="14.25" customHeight="1">
      <c r="B33" s="19"/>
      <c r="C33" s="20"/>
      <c r="D33" s="20"/>
      <c r="E33" s="22" t="s">
        <v>39</v>
      </c>
      <c r="F33" s="23">
        <v>0.2</v>
      </c>
      <c r="G33" s="51" t="s">
        <v>38</v>
      </c>
      <c r="H33" s="151">
        <f>ROUND((SUM(BF118:BF119)+SUM(BF137:BF420)),2)</f>
        <v>0</v>
      </c>
      <c r="I33" s="107"/>
      <c r="J33" s="107"/>
      <c r="K33" s="20"/>
      <c r="L33" s="20"/>
      <c r="M33" s="151">
        <f>ROUND(ROUND((SUM(BF118:BF119)+SUM(BF137:BF420)),2)*F33,2)</f>
        <v>0</v>
      </c>
      <c r="N33" s="107"/>
      <c r="O33" s="107"/>
      <c r="P33" s="107"/>
      <c r="Q33" s="20"/>
      <c r="R33" s="21"/>
    </row>
    <row r="34" spans="2:18" s="1" customFormat="1" ht="14.25" customHeight="1" hidden="1">
      <c r="B34" s="19"/>
      <c r="C34" s="20"/>
      <c r="D34" s="20"/>
      <c r="E34" s="22" t="s">
        <v>40</v>
      </c>
      <c r="F34" s="23">
        <v>0.2</v>
      </c>
      <c r="G34" s="51" t="s">
        <v>38</v>
      </c>
      <c r="H34" s="151">
        <f>ROUND((SUM(BG118:BG119)+SUM(BG137:BG420)),2)</f>
        <v>0</v>
      </c>
      <c r="I34" s="107"/>
      <c r="J34" s="107"/>
      <c r="K34" s="20"/>
      <c r="L34" s="20"/>
      <c r="M34" s="151">
        <v>0</v>
      </c>
      <c r="N34" s="107"/>
      <c r="O34" s="107"/>
      <c r="P34" s="107"/>
      <c r="Q34" s="20"/>
      <c r="R34" s="21"/>
    </row>
    <row r="35" spans="2:18" s="1" customFormat="1" ht="14.25" customHeight="1" hidden="1">
      <c r="B35" s="19"/>
      <c r="C35" s="20"/>
      <c r="D35" s="20"/>
      <c r="E35" s="22" t="s">
        <v>41</v>
      </c>
      <c r="F35" s="23">
        <v>0.2</v>
      </c>
      <c r="G35" s="51" t="s">
        <v>38</v>
      </c>
      <c r="H35" s="151">
        <f>ROUND((SUM(BH118:BH119)+SUM(BH137:BH420)),2)</f>
        <v>0</v>
      </c>
      <c r="I35" s="107"/>
      <c r="J35" s="107"/>
      <c r="K35" s="20"/>
      <c r="L35" s="20"/>
      <c r="M35" s="151">
        <v>0</v>
      </c>
      <c r="N35" s="107"/>
      <c r="O35" s="107"/>
      <c r="P35" s="107"/>
      <c r="Q35" s="20"/>
      <c r="R35" s="21"/>
    </row>
    <row r="36" spans="2:18" s="1" customFormat="1" ht="14.25" customHeight="1" hidden="1">
      <c r="B36" s="19"/>
      <c r="C36" s="20"/>
      <c r="D36" s="20"/>
      <c r="E36" s="22" t="s">
        <v>42</v>
      </c>
      <c r="F36" s="23">
        <v>0</v>
      </c>
      <c r="G36" s="51" t="s">
        <v>38</v>
      </c>
      <c r="H36" s="151">
        <f>ROUND((SUM(BI118:BI119)+SUM(BI137:BI420)),2)</f>
        <v>0</v>
      </c>
      <c r="I36" s="107"/>
      <c r="J36" s="107"/>
      <c r="K36" s="20"/>
      <c r="L36" s="20"/>
      <c r="M36" s="151">
        <v>0</v>
      </c>
      <c r="N36" s="107"/>
      <c r="O36" s="107"/>
      <c r="P36" s="107"/>
      <c r="Q36" s="20"/>
      <c r="R36" s="21"/>
    </row>
    <row r="37" spans="2:18" s="1" customFormat="1" ht="6.7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4.75" customHeight="1">
      <c r="B38" s="19"/>
      <c r="C38" s="48"/>
      <c r="D38" s="52" t="s">
        <v>43</v>
      </c>
      <c r="E38" s="41"/>
      <c r="F38" s="41"/>
      <c r="G38" s="53" t="s">
        <v>44</v>
      </c>
      <c r="H38" s="54" t="s">
        <v>45</v>
      </c>
      <c r="I38" s="41"/>
      <c r="J38" s="41"/>
      <c r="K38" s="41"/>
      <c r="L38" s="152">
        <f>SUM(M30:M36)</f>
        <v>0</v>
      </c>
      <c r="M38" s="112"/>
      <c r="N38" s="112"/>
      <c r="O38" s="112"/>
      <c r="P38" s="113"/>
      <c r="Q38" s="48"/>
      <c r="R38" s="21"/>
    </row>
    <row r="39" spans="2:18" s="1" customFormat="1" ht="14.2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4.2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46</v>
      </c>
      <c r="E50" s="26"/>
      <c r="F50" s="26"/>
      <c r="G50" s="26"/>
      <c r="H50" s="27"/>
      <c r="I50" s="20"/>
      <c r="J50" s="25" t="s">
        <v>47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48</v>
      </c>
      <c r="E59" s="31"/>
      <c r="F59" s="31"/>
      <c r="G59" s="32" t="s">
        <v>49</v>
      </c>
      <c r="H59" s="33"/>
      <c r="I59" s="20"/>
      <c r="J59" s="30" t="s">
        <v>48</v>
      </c>
      <c r="K59" s="31"/>
      <c r="L59" s="31"/>
      <c r="M59" s="31"/>
      <c r="N59" s="32" t="s">
        <v>49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50</v>
      </c>
      <c r="E61" s="26"/>
      <c r="F61" s="26"/>
      <c r="G61" s="26"/>
      <c r="H61" s="27"/>
      <c r="I61" s="20"/>
      <c r="J61" s="25" t="s">
        <v>51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48</v>
      </c>
      <c r="E70" s="31"/>
      <c r="F70" s="31"/>
      <c r="G70" s="32" t="s">
        <v>49</v>
      </c>
      <c r="H70" s="33"/>
      <c r="I70" s="20"/>
      <c r="J70" s="30" t="s">
        <v>48</v>
      </c>
      <c r="K70" s="31"/>
      <c r="L70" s="31"/>
      <c r="M70" s="31"/>
      <c r="N70" s="32" t="s">
        <v>49</v>
      </c>
      <c r="O70" s="31"/>
      <c r="P70" s="33"/>
      <c r="Q70" s="20"/>
      <c r="R70" s="21"/>
    </row>
    <row r="71" spans="2:18" s="1" customFormat="1" ht="14.2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7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75" customHeight="1">
      <c r="B76" s="19"/>
      <c r="C76" s="114" t="s">
        <v>97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21"/>
    </row>
    <row r="77" spans="2:18" s="1" customFormat="1" ht="6.7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13</v>
      </c>
      <c r="D78" s="20"/>
      <c r="E78" s="20"/>
      <c r="F78" s="142" t="str">
        <f>F6</f>
        <v>Rekonštrukcia nevyužitých objektov pre komunitnú a spolkovú činnosť</v>
      </c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20"/>
      <c r="R78" s="21"/>
    </row>
    <row r="79" spans="2:18" s="1" customFormat="1" ht="36.75" customHeight="1">
      <c r="B79" s="19"/>
      <c r="C79" s="40" t="s">
        <v>93</v>
      </c>
      <c r="D79" s="20"/>
      <c r="E79" s="20"/>
      <c r="F79" s="111" t="str">
        <f>F7</f>
        <v>01 - SO 01 - Rekonštrukcia bývalého rodinného domu na komunitné centrum</v>
      </c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20"/>
      <c r="R79" s="21"/>
    </row>
    <row r="80" spans="2:18" s="1" customFormat="1" ht="6.7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18</v>
      </c>
      <c r="D81" s="20"/>
      <c r="E81" s="20"/>
      <c r="F81" s="15" t="str">
        <f>F9</f>
        <v>Viničky</v>
      </c>
      <c r="G81" s="20"/>
      <c r="H81" s="20"/>
      <c r="I81" s="20"/>
      <c r="J81" s="20"/>
      <c r="K81" s="17" t="s">
        <v>20</v>
      </c>
      <c r="L81" s="20"/>
      <c r="M81" s="143" t="str">
        <f>IF(O9="","",O9)</f>
        <v>12. 9. 2016</v>
      </c>
      <c r="N81" s="107"/>
      <c r="O81" s="107"/>
      <c r="P81" s="107"/>
      <c r="Q81" s="20"/>
      <c r="R81" s="21"/>
    </row>
    <row r="82" spans="2:18" s="1" customFormat="1" ht="6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22</v>
      </c>
      <c r="D83" s="20"/>
      <c r="E83" s="20"/>
      <c r="F83" s="15" t="str">
        <f>E12</f>
        <v>Obec Viničky</v>
      </c>
      <c r="G83" s="20"/>
      <c r="H83" s="20"/>
      <c r="I83" s="20"/>
      <c r="J83" s="20"/>
      <c r="K83" s="17" t="s">
        <v>28</v>
      </c>
      <c r="L83" s="20"/>
      <c r="M83" s="118" t="str">
        <f>E18</f>
        <v>APRO s.r.o. Trebišov</v>
      </c>
      <c r="N83" s="107"/>
      <c r="O83" s="107"/>
      <c r="P83" s="107"/>
      <c r="Q83" s="107"/>
      <c r="R83" s="21"/>
    </row>
    <row r="84" spans="2:18" s="1" customFormat="1" ht="14.25" customHeight="1">
      <c r="B84" s="19"/>
      <c r="C84" s="17" t="s">
        <v>26</v>
      </c>
      <c r="D84" s="20"/>
      <c r="E84" s="20"/>
      <c r="F84" s="15" t="str">
        <f>IF(E15="","",E15)</f>
        <v> </v>
      </c>
      <c r="G84" s="20"/>
      <c r="H84" s="20"/>
      <c r="I84" s="20"/>
      <c r="J84" s="20"/>
      <c r="K84" s="17" t="s">
        <v>31</v>
      </c>
      <c r="L84" s="20"/>
      <c r="M84" s="118" t="str">
        <f>E21</f>
        <v> </v>
      </c>
      <c r="N84" s="107"/>
      <c r="O84" s="107"/>
      <c r="P84" s="107"/>
      <c r="Q84" s="107"/>
      <c r="R84" s="21"/>
    </row>
    <row r="85" spans="2:18" s="1" customFormat="1" ht="9.7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50" t="s">
        <v>98</v>
      </c>
      <c r="D86" s="149"/>
      <c r="E86" s="149"/>
      <c r="F86" s="149"/>
      <c r="G86" s="149"/>
      <c r="H86" s="48"/>
      <c r="I86" s="48"/>
      <c r="J86" s="48"/>
      <c r="K86" s="48"/>
      <c r="L86" s="48"/>
      <c r="M86" s="48"/>
      <c r="N86" s="150" t="s">
        <v>99</v>
      </c>
      <c r="O86" s="107"/>
      <c r="P86" s="107"/>
      <c r="Q86" s="107"/>
      <c r="R86" s="21"/>
    </row>
    <row r="87" spans="2:18" s="1" customFormat="1" ht="9.7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5" t="s">
        <v>100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06">
        <f>N137</f>
        <v>0</v>
      </c>
      <c r="O88" s="107"/>
      <c r="P88" s="107"/>
      <c r="Q88" s="107"/>
      <c r="R88" s="21"/>
      <c r="AU88" s="7" t="s">
        <v>101</v>
      </c>
    </row>
    <row r="89" spans="2:18" s="2" customFormat="1" ht="24.75" customHeight="1">
      <c r="B89" s="56"/>
      <c r="C89" s="57"/>
      <c r="D89" s="58" t="s">
        <v>102</v>
      </c>
      <c r="E89" s="57"/>
      <c r="F89" s="57"/>
      <c r="G89" s="57"/>
      <c r="H89" s="57"/>
      <c r="I89" s="57"/>
      <c r="J89" s="57"/>
      <c r="K89" s="57"/>
      <c r="L89" s="57"/>
      <c r="M89" s="57"/>
      <c r="N89" s="146">
        <f>N138</f>
        <v>0</v>
      </c>
      <c r="O89" s="147"/>
      <c r="P89" s="147"/>
      <c r="Q89" s="147"/>
      <c r="R89" s="59"/>
    </row>
    <row r="90" spans="2:18" s="3" customFormat="1" ht="19.5" customHeight="1">
      <c r="B90" s="60"/>
      <c r="C90" s="61"/>
      <c r="D90" s="62" t="s">
        <v>103</v>
      </c>
      <c r="E90" s="61"/>
      <c r="F90" s="61"/>
      <c r="G90" s="61"/>
      <c r="H90" s="61"/>
      <c r="I90" s="61"/>
      <c r="J90" s="61"/>
      <c r="K90" s="61"/>
      <c r="L90" s="61"/>
      <c r="M90" s="61"/>
      <c r="N90" s="144">
        <f>N139</f>
        <v>0</v>
      </c>
      <c r="O90" s="145"/>
      <c r="P90" s="145"/>
      <c r="Q90" s="145"/>
      <c r="R90" s="63"/>
    </row>
    <row r="91" spans="2:18" s="3" customFormat="1" ht="19.5" customHeight="1">
      <c r="B91" s="60"/>
      <c r="C91" s="61"/>
      <c r="D91" s="62" t="s">
        <v>104</v>
      </c>
      <c r="E91" s="61"/>
      <c r="F91" s="61"/>
      <c r="G91" s="61"/>
      <c r="H91" s="61"/>
      <c r="I91" s="61"/>
      <c r="J91" s="61"/>
      <c r="K91" s="61"/>
      <c r="L91" s="61"/>
      <c r="M91" s="61"/>
      <c r="N91" s="144">
        <f>N149</f>
        <v>0</v>
      </c>
      <c r="O91" s="145"/>
      <c r="P91" s="145"/>
      <c r="Q91" s="145"/>
      <c r="R91" s="63"/>
    </row>
    <row r="92" spans="2:18" s="3" customFormat="1" ht="19.5" customHeight="1">
      <c r="B92" s="60"/>
      <c r="C92" s="61"/>
      <c r="D92" s="62" t="s">
        <v>105</v>
      </c>
      <c r="E92" s="61"/>
      <c r="F92" s="61"/>
      <c r="G92" s="61"/>
      <c r="H92" s="61"/>
      <c r="I92" s="61"/>
      <c r="J92" s="61"/>
      <c r="K92" s="61"/>
      <c r="L92" s="61"/>
      <c r="M92" s="61"/>
      <c r="N92" s="144">
        <f>N158</f>
        <v>0</v>
      </c>
      <c r="O92" s="145"/>
      <c r="P92" s="145"/>
      <c r="Q92" s="145"/>
      <c r="R92" s="63"/>
    </row>
    <row r="93" spans="2:18" s="3" customFormat="1" ht="19.5" customHeight="1">
      <c r="B93" s="60"/>
      <c r="C93" s="61"/>
      <c r="D93" s="62" t="s">
        <v>106</v>
      </c>
      <c r="E93" s="61"/>
      <c r="F93" s="61"/>
      <c r="G93" s="61"/>
      <c r="H93" s="61"/>
      <c r="I93" s="61"/>
      <c r="J93" s="61"/>
      <c r="K93" s="61"/>
      <c r="L93" s="61"/>
      <c r="M93" s="61"/>
      <c r="N93" s="144">
        <f>N170</f>
        <v>0</v>
      </c>
      <c r="O93" s="145"/>
      <c r="P93" s="145"/>
      <c r="Q93" s="145"/>
      <c r="R93" s="63"/>
    </row>
    <row r="94" spans="2:18" s="3" customFormat="1" ht="19.5" customHeight="1">
      <c r="B94" s="60"/>
      <c r="C94" s="61"/>
      <c r="D94" s="62" t="s">
        <v>107</v>
      </c>
      <c r="E94" s="61"/>
      <c r="F94" s="61"/>
      <c r="G94" s="61"/>
      <c r="H94" s="61"/>
      <c r="I94" s="61"/>
      <c r="J94" s="61"/>
      <c r="K94" s="61"/>
      <c r="L94" s="61"/>
      <c r="M94" s="61"/>
      <c r="N94" s="144">
        <f>N187</f>
        <v>0</v>
      </c>
      <c r="O94" s="145"/>
      <c r="P94" s="145"/>
      <c r="Q94" s="145"/>
      <c r="R94" s="63"/>
    </row>
    <row r="95" spans="2:18" s="3" customFormat="1" ht="19.5" customHeight="1">
      <c r="B95" s="60"/>
      <c r="C95" s="61"/>
      <c r="D95" s="62" t="s">
        <v>108</v>
      </c>
      <c r="E95" s="61"/>
      <c r="F95" s="61"/>
      <c r="G95" s="61"/>
      <c r="H95" s="61"/>
      <c r="I95" s="61"/>
      <c r="J95" s="61"/>
      <c r="K95" s="61"/>
      <c r="L95" s="61"/>
      <c r="M95" s="61"/>
      <c r="N95" s="144">
        <f>N194</f>
        <v>0</v>
      </c>
      <c r="O95" s="145"/>
      <c r="P95" s="145"/>
      <c r="Q95" s="145"/>
      <c r="R95" s="63"/>
    </row>
    <row r="96" spans="2:18" s="3" customFormat="1" ht="19.5" customHeight="1">
      <c r="B96" s="60"/>
      <c r="C96" s="61"/>
      <c r="D96" s="62" t="s">
        <v>109</v>
      </c>
      <c r="E96" s="61"/>
      <c r="F96" s="61"/>
      <c r="G96" s="61"/>
      <c r="H96" s="61"/>
      <c r="I96" s="61"/>
      <c r="J96" s="61"/>
      <c r="K96" s="61"/>
      <c r="L96" s="61"/>
      <c r="M96" s="61"/>
      <c r="N96" s="144">
        <f>N223</f>
        <v>0</v>
      </c>
      <c r="O96" s="145"/>
      <c r="P96" s="145"/>
      <c r="Q96" s="145"/>
      <c r="R96" s="63"/>
    </row>
    <row r="97" spans="2:18" s="3" customFormat="1" ht="19.5" customHeight="1">
      <c r="B97" s="60"/>
      <c r="C97" s="61"/>
      <c r="D97" s="62" t="s">
        <v>110</v>
      </c>
      <c r="E97" s="61"/>
      <c r="F97" s="61"/>
      <c r="G97" s="61"/>
      <c r="H97" s="61"/>
      <c r="I97" s="61"/>
      <c r="J97" s="61"/>
      <c r="K97" s="61"/>
      <c r="L97" s="61"/>
      <c r="M97" s="61"/>
      <c r="N97" s="144">
        <f>N264</f>
        <v>0</v>
      </c>
      <c r="O97" s="145"/>
      <c r="P97" s="145"/>
      <c r="Q97" s="145"/>
      <c r="R97" s="63"/>
    </row>
    <row r="98" spans="2:18" s="2" customFormat="1" ht="24.75" customHeight="1">
      <c r="B98" s="56"/>
      <c r="C98" s="57"/>
      <c r="D98" s="58" t="s">
        <v>111</v>
      </c>
      <c r="E98" s="57"/>
      <c r="F98" s="57"/>
      <c r="G98" s="57"/>
      <c r="H98" s="57"/>
      <c r="I98" s="57"/>
      <c r="J98" s="57"/>
      <c r="K98" s="57"/>
      <c r="L98" s="57"/>
      <c r="M98" s="57"/>
      <c r="N98" s="146">
        <f>N266</f>
        <v>0</v>
      </c>
      <c r="O98" s="147"/>
      <c r="P98" s="147"/>
      <c r="Q98" s="147"/>
      <c r="R98" s="59"/>
    </row>
    <row r="99" spans="2:18" s="3" customFormat="1" ht="19.5" customHeight="1">
      <c r="B99" s="60"/>
      <c r="C99" s="61"/>
      <c r="D99" s="62" t="s">
        <v>112</v>
      </c>
      <c r="E99" s="61"/>
      <c r="F99" s="61"/>
      <c r="G99" s="61"/>
      <c r="H99" s="61"/>
      <c r="I99" s="61"/>
      <c r="J99" s="61"/>
      <c r="K99" s="61"/>
      <c r="L99" s="61"/>
      <c r="M99" s="61"/>
      <c r="N99" s="144">
        <f>N267</f>
        <v>0</v>
      </c>
      <c r="O99" s="145"/>
      <c r="P99" s="145"/>
      <c r="Q99" s="145"/>
      <c r="R99" s="63"/>
    </row>
    <row r="100" spans="2:18" s="3" customFormat="1" ht="19.5" customHeight="1">
      <c r="B100" s="60"/>
      <c r="C100" s="61"/>
      <c r="D100" s="62" t="s">
        <v>113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144">
        <f>N285</f>
        <v>0</v>
      </c>
      <c r="O100" s="145"/>
      <c r="P100" s="145"/>
      <c r="Q100" s="145"/>
      <c r="R100" s="63"/>
    </row>
    <row r="101" spans="2:18" s="3" customFormat="1" ht="19.5" customHeight="1">
      <c r="B101" s="60"/>
      <c r="C101" s="61"/>
      <c r="D101" s="62" t="s">
        <v>114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144">
        <f>N289</f>
        <v>0</v>
      </c>
      <c r="O101" s="145"/>
      <c r="P101" s="145"/>
      <c r="Q101" s="145"/>
      <c r="R101" s="63"/>
    </row>
    <row r="102" spans="2:18" s="3" customFormat="1" ht="19.5" customHeight="1">
      <c r="B102" s="60"/>
      <c r="C102" s="61"/>
      <c r="D102" s="62" t="s">
        <v>115</v>
      </c>
      <c r="E102" s="61"/>
      <c r="F102" s="61"/>
      <c r="G102" s="61"/>
      <c r="H102" s="61"/>
      <c r="I102" s="61"/>
      <c r="J102" s="61"/>
      <c r="K102" s="61"/>
      <c r="L102" s="61"/>
      <c r="M102" s="61"/>
      <c r="N102" s="144">
        <f>N299</f>
        <v>0</v>
      </c>
      <c r="O102" s="145"/>
      <c r="P102" s="145"/>
      <c r="Q102" s="145"/>
      <c r="R102" s="63"/>
    </row>
    <row r="103" spans="2:18" s="3" customFormat="1" ht="19.5" customHeight="1">
      <c r="B103" s="60"/>
      <c r="C103" s="61"/>
      <c r="D103" s="62" t="s">
        <v>116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144">
        <f>N301</f>
        <v>0</v>
      </c>
      <c r="O103" s="145"/>
      <c r="P103" s="145"/>
      <c r="Q103" s="145"/>
      <c r="R103" s="63"/>
    </row>
    <row r="104" spans="2:18" s="3" customFormat="1" ht="19.5" customHeight="1">
      <c r="B104" s="60"/>
      <c r="C104" s="61"/>
      <c r="D104" s="62" t="s">
        <v>117</v>
      </c>
      <c r="E104" s="61"/>
      <c r="F104" s="61"/>
      <c r="G104" s="61"/>
      <c r="H104" s="61"/>
      <c r="I104" s="61"/>
      <c r="J104" s="61"/>
      <c r="K104" s="61"/>
      <c r="L104" s="61"/>
      <c r="M104" s="61"/>
      <c r="N104" s="144">
        <f>N308</f>
        <v>0</v>
      </c>
      <c r="O104" s="145"/>
      <c r="P104" s="145"/>
      <c r="Q104" s="145"/>
      <c r="R104" s="63"/>
    </row>
    <row r="105" spans="2:18" s="3" customFormat="1" ht="19.5" customHeight="1">
      <c r="B105" s="60"/>
      <c r="C105" s="61"/>
      <c r="D105" s="62" t="s">
        <v>118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144">
        <f>N310</f>
        <v>0</v>
      </c>
      <c r="O105" s="145"/>
      <c r="P105" s="145"/>
      <c r="Q105" s="145"/>
      <c r="R105" s="63"/>
    </row>
    <row r="106" spans="2:18" s="3" customFormat="1" ht="19.5" customHeight="1">
      <c r="B106" s="60"/>
      <c r="C106" s="61"/>
      <c r="D106" s="62" t="s">
        <v>119</v>
      </c>
      <c r="E106" s="61"/>
      <c r="F106" s="61"/>
      <c r="G106" s="61"/>
      <c r="H106" s="61"/>
      <c r="I106" s="61"/>
      <c r="J106" s="61"/>
      <c r="K106" s="61"/>
      <c r="L106" s="61"/>
      <c r="M106" s="61"/>
      <c r="N106" s="144">
        <f>N343</f>
        <v>0</v>
      </c>
      <c r="O106" s="145"/>
      <c r="P106" s="145"/>
      <c r="Q106" s="145"/>
      <c r="R106" s="63"/>
    </row>
    <row r="107" spans="2:18" s="3" customFormat="1" ht="19.5" customHeight="1">
      <c r="B107" s="60"/>
      <c r="C107" s="61"/>
      <c r="D107" s="62" t="s">
        <v>120</v>
      </c>
      <c r="E107" s="61"/>
      <c r="F107" s="61"/>
      <c r="G107" s="61"/>
      <c r="H107" s="61"/>
      <c r="I107" s="61"/>
      <c r="J107" s="61"/>
      <c r="K107" s="61"/>
      <c r="L107" s="61"/>
      <c r="M107" s="61"/>
      <c r="N107" s="144">
        <f>N347</f>
        <v>0</v>
      </c>
      <c r="O107" s="145"/>
      <c r="P107" s="145"/>
      <c r="Q107" s="145"/>
      <c r="R107" s="63"/>
    </row>
    <row r="108" spans="2:18" s="3" customFormat="1" ht="19.5" customHeight="1">
      <c r="B108" s="60"/>
      <c r="C108" s="61"/>
      <c r="D108" s="62" t="s">
        <v>121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144">
        <f>N363</f>
        <v>0</v>
      </c>
      <c r="O108" s="145"/>
      <c r="P108" s="145"/>
      <c r="Q108" s="145"/>
      <c r="R108" s="63"/>
    </row>
    <row r="109" spans="2:18" s="3" customFormat="1" ht="19.5" customHeight="1">
      <c r="B109" s="60"/>
      <c r="C109" s="61"/>
      <c r="D109" s="62" t="s">
        <v>122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144">
        <f>N368</f>
        <v>0</v>
      </c>
      <c r="O109" s="145"/>
      <c r="P109" s="145"/>
      <c r="Q109" s="145"/>
      <c r="R109" s="63"/>
    </row>
    <row r="110" spans="2:18" s="3" customFormat="1" ht="19.5" customHeight="1">
      <c r="B110" s="60"/>
      <c r="C110" s="61"/>
      <c r="D110" s="62" t="s">
        <v>123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144">
        <f>N381</f>
        <v>0</v>
      </c>
      <c r="O110" s="145"/>
      <c r="P110" s="145"/>
      <c r="Q110" s="145"/>
      <c r="R110" s="63"/>
    </row>
    <row r="111" spans="2:18" s="3" customFormat="1" ht="19.5" customHeight="1">
      <c r="B111" s="60"/>
      <c r="C111" s="61"/>
      <c r="D111" s="62" t="s">
        <v>124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144">
        <f>N398</f>
        <v>0</v>
      </c>
      <c r="O111" s="145"/>
      <c r="P111" s="145"/>
      <c r="Q111" s="145"/>
      <c r="R111" s="63"/>
    </row>
    <row r="112" spans="2:18" s="3" customFormat="1" ht="19.5" customHeight="1">
      <c r="B112" s="60"/>
      <c r="C112" s="61"/>
      <c r="D112" s="62" t="s">
        <v>125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144">
        <f>N403</f>
        <v>0</v>
      </c>
      <c r="O112" s="145"/>
      <c r="P112" s="145"/>
      <c r="Q112" s="145"/>
      <c r="R112" s="63"/>
    </row>
    <row r="113" spans="2:18" s="3" customFormat="1" ht="19.5" customHeight="1">
      <c r="B113" s="60"/>
      <c r="C113" s="61"/>
      <c r="D113" s="62" t="s">
        <v>126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144">
        <f>N411</f>
        <v>0</v>
      </c>
      <c r="O113" s="145"/>
      <c r="P113" s="145"/>
      <c r="Q113" s="145"/>
      <c r="R113" s="63"/>
    </row>
    <row r="114" spans="2:18" s="3" customFormat="1" ht="19.5" customHeight="1">
      <c r="B114" s="60"/>
      <c r="C114" s="61"/>
      <c r="D114" s="62" t="s">
        <v>127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144">
        <f>N415</f>
        <v>0</v>
      </c>
      <c r="O114" s="145"/>
      <c r="P114" s="145"/>
      <c r="Q114" s="145"/>
      <c r="R114" s="63"/>
    </row>
    <row r="115" spans="2:18" s="2" customFormat="1" ht="24.75" customHeight="1">
      <c r="B115" s="56"/>
      <c r="C115" s="57"/>
      <c r="D115" s="58" t="s">
        <v>128</v>
      </c>
      <c r="E115" s="57"/>
      <c r="F115" s="57"/>
      <c r="G115" s="57"/>
      <c r="H115" s="57"/>
      <c r="I115" s="57"/>
      <c r="J115" s="57"/>
      <c r="K115" s="57"/>
      <c r="L115" s="57"/>
      <c r="M115" s="57"/>
      <c r="N115" s="146">
        <f>N418</f>
        <v>0</v>
      </c>
      <c r="O115" s="147"/>
      <c r="P115" s="147"/>
      <c r="Q115" s="147"/>
      <c r="R115" s="59"/>
    </row>
    <row r="116" spans="2:18" s="3" customFormat="1" ht="19.5" customHeight="1">
      <c r="B116" s="60"/>
      <c r="C116" s="61"/>
      <c r="D116" s="62" t="s">
        <v>129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144">
        <f>N419</f>
        <v>0</v>
      </c>
      <c r="O116" s="145"/>
      <c r="P116" s="145"/>
      <c r="Q116" s="145"/>
      <c r="R116" s="63"/>
    </row>
    <row r="117" spans="2:18" s="1" customFormat="1" ht="21.7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21" s="1" customFormat="1" ht="29.25" customHeight="1">
      <c r="B118" s="19"/>
      <c r="C118" s="55" t="s">
        <v>130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48">
        <v>0</v>
      </c>
      <c r="O118" s="107"/>
      <c r="P118" s="107"/>
      <c r="Q118" s="107"/>
      <c r="R118" s="21"/>
      <c r="T118" s="64"/>
      <c r="U118" s="65" t="s">
        <v>36</v>
      </c>
    </row>
    <row r="119" spans="2:18" s="1" customFormat="1" ht="18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2:18" s="1" customFormat="1" ht="29.25" customHeight="1">
      <c r="B120" s="19"/>
      <c r="C120" s="47" t="s">
        <v>90</v>
      </c>
      <c r="D120" s="48"/>
      <c r="E120" s="48"/>
      <c r="F120" s="48"/>
      <c r="G120" s="48"/>
      <c r="H120" s="48"/>
      <c r="I120" s="48"/>
      <c r="J120" s="48"/>
      <c r="K120" s="48"/>
      <c r="L120" s="108">
        <f>ROUND(SUM(N88+N118),2)</f>
        <v>0</v>
      </c>
      <c r="M120" s="149"/>
      <c r="N120" s="149"/>
      <c r="O120" s="149"/>
      <c r="P120" s="149"/>
      <c r="Q120" s="149"/>
      <c r="R120" s="21"/>
    </row>
    <row r="121" spans="2:18" s="1" customFormat="1" ht="6.7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5" spans="2:18" s="1" customFormat="1" ht="6.7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2:18" s="1" customFormat="1" ht="36.75" customHeight="1">
      <c r="B126" s="19"/>
      <c r="C126" s="114" t="s">
        <v>131</v>
      </c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21"/>
    </row>
    <row r="127" spans="2:18" s="1" customFormat="1" ht="6.75" customHeight="1"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</row>
    <row r="128" spans="2:18" s="1" customFormat="1" ht="30" customHeight="1">
      <c r="B128" s="19"/>
      <c r="C128" s="17" t="s">
        <v>13</v>
      </c>
      <c r="D128" s="20"/>
      <c r="E128" s="20"/>
      <c r="F128" s="142" t="str">
        <f>F6</f>
        <v>Rekonštrukcia nevyužitých objektov pre komunitnú a spolkovú činnosť</v>
      </c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20"/>
      <c r="R128" s="21"/>
    </row>
    <row r="129" spans="2:18" s="1" customFormat="1" ht="36.75" customHeight="1">
      <c r="B129" s="19"/>
      <c r="C129" s="40" t="s">
        <v>93</v>
      </c>
      <c r="D129" s="20"/>
      <c r="E129" s="20"/>
      <c r="F129" s="111" t="str">
        <f>F7</f>
        <v>01 - SO 01 - Rekonštrukcia bývalého rodinného domu na komunitné centrum</v>
      </c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20"/>
      <c r="R129" s="21"/>
    </row>
    <row r="130" spans="2:18" s="1" customFormat="1" ht="6.75" customHeight="1"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1"/>
    </row>
    <row r="131" spans="2:18" s="1" customFormat="1" ht="18" customHeight="1">
      <c r="B131" s="19"/>
      <c r="C131" s="17" t="s">
        <v>18</v>
      </c>
      <c r="D131" s="20"/>
      <c r="E131" s="20"/>
      <c r="F131" s="15" t="str">
        <f>F9</f>
        <v>Viničky</v>
      </c>
      <c r="G131" s="20"/>
      <c r="H131" s="20"/>
      <c r="I131" s="20"/>
      <c r="J131" s="20"/>
      <c r="K131" s="17" t="s">
        <v>20</v>
      </c>
      <c r="L131" s="20"/>
      <c r="M131" s="143" t="str">
        <f>IF(O9="","",O9)</f>
        <v>12. 9. 2016</v>
      </c>
      <c r="N131" s="107"/>
      <c r="O131" s="107"/>
      <c r="P131" s="107"/>
      <c r="Q131" s="20"/>
      <c r="R131" s="21"/>
    </row>
    <row r="132" spans="2:18" s="1" customFormat="1" ht="6.75" customHeight="1"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1"/>
    </row>
    <row r="133" spans="2:18" s="1" customFormat="1" ht="15">
      <c r="B133" s="19"/>
      <c r="C133" s="17" t="s">
        <v>22</v>
      </c>
      <c r="D133" s="20"/>
      <c r="E133" s="20"/>
      <c r="F133" s="15" t="str">
        <f>E12</f>
        <v>Obec Viničky</v>
      </c>
      <c r="G133" s="20"/>
      <c r="H133" s="20"/>
      <c r="I133" s="20"/>
      <c r="J133" s="20"/>
      <c r="K133" s="17" t="s">
        <v>28</v>
      </c>
      <c r="L133" s="20"/>
      <c r="M133" s="118" t="str">
        <f>E18</f>
        <v>APRO s.r.o. Trebišov</v>
      </c>
      <c r="N133" s="107"/>
      <c r="O133" s="107"/>
      <c r="P133" s="107"/>
      <c r="Q133" s="107"/>
      <c r="R133" s="21"/>
    </row>
    <row r="134" spans="2:18" s="1" customFormat="1" ht="14.25" customHeight="1">
      <c r="B134" s="19"/>
      <c r="C134" s="17" t="s">
        <v>26</v>
      </c>
      <c r="D134" s="20"/>
      <c r="E134" s="20"/>
      <c r="F134" s="15" t="str">
        <f>IF(E15="","",E15)</f>
        <v> </v>
      </c>
      <c r="G134" s="20"/>
      <c r="H134" s="20"/>
      <c r="I134" s="20"/>
      <c r="J134" s="20"/>
      <c r="K134" s="17" t="s">
        <v>31</v>
      </c>
      <c r="L134" s="20"/>
      <c r="M134" s="118" t="str">
        <f>E21</f>
        <v> </v>
      </c>
      <c r="N134" s="107"/>
      <c r="O134" s="107"/>
      <c r="P134" s="107"/>
      <c r="Q134" s="107"/>
      <c r="R134" s="21"/>
    </row>
    <row r="135" spans="2:18" s="1" customFormat="1" ht="9.75" customHeight="1"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1"/>
    </row>
    <row r="136" spans="2:27" s="4" customFormat="1" ht="29.25" customHeight="1">
      <c r="B136" s="66"/>
      <c r="C136" s="67" t="s">
        <v>132</v>
      </c>
      <c r="D136" s="68" t="s">
        <v>133</v>
      </c>
      <c r="E136" s="68" t="s">
        <v>54</v>
      </c>
      <c r="F136" s="134" t="s">
        <v>134</v>
      </c>
      <c r="G136" s="135"/>
      <c r="H136" s="135"/>
      <c r="I136" s="135"/>
      <c r="J136" s="68" t="s">
        <v>135</v>
      </c>
      <c r="K136" s="68" t="s">
        <v>136</v>
      </c>
      <c r="L136" s="136" t="s">
        <v>137</v>
      </c>
      <c r="M136" s="135"/>
      <c r="N136" s="134" t="s">
        <v>99</v>
      </c>
      <c r="O136" s="135"/>
      <c r="P136" s="135"/>
      <c r="Q136" s="137"/>
      <c r="R136" s="69"/>
      <c r="T136" s="42" t="s">
        <v>138</v>
      </c>
      <c r="U136" s="43" t="s">
        <v>36</v>
      </c>
      <c r="V136" s="43" t="s">
        <v>139</v>
      </c>
      <c r="W136" s="43" t="s">
        <v>140</v>
      </c>
      <c r="X136" s="43" t="s">
        <v>141</v>
      </c>
      <c r="Y136" s="43" t="s">
        <v>142</v>
      </c>
      <c r="Z136" s="43" t="s">
        <v>143</v>
      </c>
      <c r="AA136" s="44" t="s">
        <v>144</v>
      </c>
    </row>
    <row r="137" spans="2:63" s="1" customFormat="1" ht="29.25" customHeight="1">
      <c r="B137" s="19"/>
      <c r="C137" s="46" t="s">
        <v>95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38">
        <f>BK137</f>
        <v>0</v>
      </c>
      <c r="O137" s="139"/>
      <c r="P137" s="139"/>
      <c r="Q137" s="139"/>
      <c r="R137" s="21"/>
      <c r="T137" s="45"/>
      <c r="U137" s="26"/>
      <c r="V137" s="26"/>
      <c r="W137" s="70">
        <f>W138+W266+W418</f>
        <v>5633.494312</v>
      </c>
      <c r="X137" s="26"/>
      <c r="Y137" s="70">
        <f>Y138+Y266+Y418</f>
        <v>550.5996624957659</v>
      </c>
      <c r="Z137" s="26"/>
      <c r="AA137" s="71">
        <f>AA138+AA266+AA418</f>
        <v>313.0941067499999</v>
      </c>
      <c r="AT137" s="7" t="s">
        <v>71</v>
      </c>
      <c r="AU137" s="7" t="s">
        <v>101</v>
      </c>
      <c r="BK137" s="72">
        <f>BK138+BK266+BK418</f>
        <v>0</v>
      </c>
    </row>
    <row r="138" spans="2:63" s="5" customFormat="1" ht="36.75" customHeight="1">
      <c r="B138" s="73"/>
      <c r="C138" s="74"/>
      <c r="D138" s="75" t="s">
        <v>102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140">
        <f>BK138</f>
        <v>0</v>
      </c>
      <c r="O138" s="141"/>
      <c r="P138" s="141"/>
      <c r="Q138" s="141"/>
      <c r="R138" s="76"/>
      <c r="T138" s="77"/>
      <c r="U138" s="74"/>
      <c r="V138" s="74"/>
      <c r="W138" s="78">
        <f>W139+W149+W158+W170+W187+W194+W223+W264</f>
        <v>4151.321301</v>
      </c>
      <c r="X138" s="74"/>
      <c r="Y138" s="78">
        <f>Y139+Y149+Y158+Y170+Y187+Y194+Y223+Y264</f>
        <v>512.4396781981659</v>
      </c>
      <c r="Z138" s="74"/>
      <c r="AA138" s="79">
        <f>AA139+AA149+AA158+AA170+AA187+AA194+AA223+AA264</f>
        <v>283.95589699999994</v>
      </c>
      <c r="AR138" s="80" t="s">
        <v>79</v>
      </c>
      <c r="AT138" s="81" t="s">
        <v>71</v>
      </c>
      <c r="AU138" s="81" t="s">
        <v>72</v>
      </c>
      <c r="AY138" s="80" t="s">
        <v>145</v>
      </c>
      <c r="BK138" s="82">
        <f>BK139+BK149+BK158+BK170+BK187+BK194+BK223+BK264</f>
        <v>0</v>
      </c>
    </row>
    <row r="139" spans="2:63" s="5" customFormat="1" ht="19.5" customHeight="1">
      <c r="B139" s="73"/>
      <c r="C139" s="74"/>
      <c r="D139" s="83" t="s">
        <v>103</v>
      </c>
      <c r="E139" s="83"/>
      <c r="F139" s="83"/>
      <c r="G139" s="83"/>
      <c r="H139" s="83"/>
      <c r="I139" s="83"/>
      <c r="J139" s="83"/>
      <c r="K139" s="83"/>
      <c r="L139" s="83"/>
      <c r="M139" s="83"/>
      <c r="N139" s="125">
        <f>BK139</f>
        <v>0</v>
      </c>
      <c r="O139" s="126"/>
      <c r="P139" s="126"/>
      <c r="Q139" s="126"/>
      <c r="R139" s="76"/>
      <c r="T139" s="77"/>
      <c r="U139" s="74"/>
      <c r="V139" s="74"/>
      <c r="W139" s="78">
        <f>SUM(W140:W148)</f>
        <v>190.92258100000004</v>
      </c>
      <c r="X139" s="74"/>
      <c r="Y139" s="78">
        <f>SUM(Y140:Y148)</f>
        <v>12.892399999999999</v>
      </c>
      <c r="Z139" s="74"/>
      <c r="AA139" s="79">
        <f>SUM(AA140:AA148)</f>
        <v>0</v>
      </c>
      <c r="AR139" s="80" t="s">
        <v>79</v>
      </c>
      <c r="AT139" s="81" t="s">
        <v>71</v>
      </c>
      <c r="AU139" s="81" t="s">
        <v>79</v>
      </c>
      <c r="AY139" s="80" t="s">
        <v>145</v>
      </c>
      <c r="BK139" s="82">
        <f>SUM(BK140:BK148)</f>
        <v>0</v>
      </c>
    </row>
    <row r="140" spans="2:65" s="1" customFormat="1" ht="31.5" customHeight="1">
      <c r="B140" s="84"/>
      <c r="C140" s="85" t="s">
        <v>79</v>
      </c>
      <c r="D140" s="85" t="s">
        <v>146</v>
      </c>
      <c r="E140" s="86" t="s">
        <v>147</v>
      </c>
      <c r="F140" s="128" t="s">
        <v>148</v>
      </c>
      <c r="G140" s="129"/>
      <c r="H140" s="129"/>
      <c r="I140" s="129"/>
      <c r="J140" s="87" t="s">
        <v>149</v>
      </c>
      <c r="K140" s="88">
        <v>11.679</v>
      </c>
      <c r="L140" s="130"/>
      <c r="M140" s="129"/>
      <c r="N140" s="130">
        <f aca="true" t="shared" si="0" ref="N140:N148">ROUND(L140*K140,3)</f>
        <v>0</v>
      </c>
      <c r="O140" s="129"/>
      <c r="P140" s="129"/>
      <c r="Q140" s="129"/>
      <c r="R140" s="89"/>
      <c r="T140" s="90" t="s">
        <v>3</v>
      </c>
      <c r="U140" s="24" t="s">
        <v>39</v>
      </c>
      <c r="V140" s="91">
        <v>3.174</v>
      </c>
      <c r="W140" s="91">
        <f aca="true" t="shared" si="1" ref="W140:W148">V140*K140</f>
        <v>37.069146</v>
      </c>
      <c r="X140" s="91">
        <v>0</v>
      </c>
      <c r="Y140" s="91">
        <f aca="true" t="shared" si="2" ref="Y140:Y148">X140*K140</f>
        <v>0</v>
      </c>
      <c r="Z140" s="91">
        <v>0</v>
      </c>
      <c r="AA140" s="92">
        <f aca="true" t="shared" si="3" ref="AA140:AA148">Z140*K140</f>
        <v>0</v>
      </c>
      <c r="AR140" s="7" t="s">
        <v>150</v>
      </c>
      <c r="AT140" s="7" t="s">
        <v>146</v>
      </c>
      <c r="AU140" s="7" t="s">
        <v>151</v>
      </c>
      <c r="AY140" s="7" t="s">
        <v>145</v>
      </c>
      <c r="BE140" s="93">
        <f aca="true" t="shared" si="4" ref="BE140:BE148">IF(U140="základná",N140,0)</f>
        <v>0</v>
      </c>
      <c r="BF140" s="93">
        <f aca="true" t="shared" si="5" ref="BF140:BF148">IF(U140="znížená",N140,0)</f>
        <v>0</v>
      </c>
      <c r="BG140" s="93">
        <f aca="true" t="shared" si="6" ref="BG140:BG148">IF(U140="zákl. prenesená",N140,0)</f>
        <v>0</v>
      </c>
      <c r="BH140" s="93">
        <f aca="true" t="shared" si="7" ref="BH140:BH148">IF(U140="zníž. prenesená",N140,0)</f>
        <v>0</v>
      </c>
      <c r="BI140" s="93">
        <f aca="true" t="shared" si="8" ref="BI140:BI148">IF(U140="nulová",N140,0)</f>
        <v>0</v>
      </c>
      <c r="BJ140" s="7" t="s">
        <v>151</v>
      </c>
      <c r="BK140" s="94">
        <f aca="true" t="shared" si="9" ref="BK140:BK148">ROUND(L140*K140,3)</f>
        <v>0</v>
      </c>
      <c r="BL140" s="7" t="s">
        <v>150</v>
      </c>
      <c r="BM140" s="7" t="s">
        <v>152</v>
      </c>
    </row>
    <row r="141" spans="2:65" s="1" customFormat="1" ht="22.5" customHeight="1">
      <c r="B141" s="84"/>
      <c r="C141" s="85" t="s">
        <v>151</v>
      </c>
      <c r="D141" s="85" t="s">
        <v>146</v>
      </c>
      <c r="E141" s="86" t="s">
        <v>153</v>
      </c>
      <c r="F141" s="128" t="s">
        <v>154</v>
      </c>
      <c r="G141" s="129"/>
      <c r="H141" s="129"/>
      <c r="I141" s="129"/>
      <c r="J141" s="87" t="s">
        <v>149</v>
      </c>
      <c r="K141" s="88">
        <v>21.4</v>
      </c>
      <c r="L141" s="130"/>
      <c r="M141" s="129"/>
      <c r="N141" s="130">
        <f t="shared" si="0"/>
        <v>0</v>
      </c>
      <c r="O141" s="129"/>
      <c r="P141" s="129"/>
      <c r="Q141" s="129"/>
      <c r="R141" s="89"/>
      <c r="T141" s="90" t="s">
        <v>3</v>
      </c>
      <c r="U141" s="24" t="s">
        <v>39</v>
      </c>
      <c r="V141" s="91">
        <v>0.838</v>
      </c>
      <c r="W141" s="91">
        <f t="shared" si="1"/>
        <v>17.9332</v>
      </c>
      <c r="X141" s="91">
        <v>0</v>
      </c>
      <c r="Y141" s="91">
        <f t="shared" si="2"/>
        <v>0</v>
      </c>
      <c r="Z141" s="91">
        <v>0</v>
      </c>
      <c r="AA141" s="92">
        <f t="shared" si="3"/>
        <v>0</v>
      </c>
      <c r="AR141" s="7" t="s">
        <v>150</v>
      </c>
      <c r="AT141" s="7" t="s">
        <v>146</v>
      </c>
      <c r="AU141" s="7" t="s">
        <v>151</v>
      </c>
      <c r="AY141" s="7" t="s">
        <v>145</v>
      </c>
      <c r="BE141" s="93">
        <f t="shared" si="4"/>
        <v>0</v>
      </c>
      <c r="BF141" s="93">
        <f t="shared" si="5"/>
        <v>0</v>
      </c>
      <c r="BG141" s="93">
        <f t="shared" si="6"/>
        <v>0</v>
      </c>
      <c r="BH141" s="93">
        <f t="shared" si="7"/>
        <v>0</v>
      </c>
      <c r="BI141" s="93">
        <f t="shared" si="8"/>
        <v>0</v>
      </c>
      <c r="BJ141" s="7" t="s">
        <v>151</v>
      </c>
      <c r="BK141" s="94">
        <f t="shared" si="9"/>
        <v>0</v>
      </c>
      <c r="BL141" s="7" t="s">
        <v>150</v>
      </c>
      <c r="BM141" s="7" t="s">
        <v>155</v>
      </c>
    </row>
    <row r="142" spans="2:65" s="1" customFormat="1" ht="22.5" customHeight="1">
      <c r="B142" s="84"/>
      <c r="C142" s="85" t="s">
        <v>156</v>
      </c>
      <c r="D142" s="85" t="s">
        <v>146</v>
      </c>
      <c r="E142" s="86" t="s">
        <v>157</v>
      </c>
      <c r="F142" s="128" t="s">
        <v>158</v>
      </c>
      <c r="G142" s="129"/>
      <c r="H142" s="129"/>
      <c r="I142" s="129"/>
      <c r="J142" s="87" t="s">
        <v>149</v>
      </c>
      <c r="K142" s="88">
        <v>17.25</v>
      </c>
      <c r="L142" s="130"/>
      <c r="M142" s="129"/>
      <c r="N142" s="130">
        <f t="shared" si="0"/>
        <v>0</v>
      </c>
      <c r="O142" s="129"/>
      <c r="P142" s="129"/>
      <c r="Q142" s="129"/>
      <c r="R142" s="89"/>
      <c r="T142" s="90" t="s">
        <v>3</v>
      </c>
      <c r="U142" s="24" t="s">
        <v>39</v>
      </c>
      <c r="V142" s="91">
        <v>5.604</v>
      </c>
      <c r="W142" s="91">
        <f t="shared" si="1"/>
        <v>96.669</v>
      </c>
      <c r="X142" s="91">
        <v>0</v>
      </c>
      <c r="Y142" s="91">
        <f t="shared" si="2"/>
        <v>0</v>
      </c>
      <c r="Z142" s="91">
        <v>0</v>
      </c>
      <c r="AA142" s="92">
        <f t="shared" si="3"/>
        <v>0</v>
      </c>
      <c r="AR142" s="7" t="s">
        <v>150</v>
      </c>
      <c r="AT142" s="7" t="s">
        <v>146</v>
      </c>
      <c r="AU142" s="7" t="s">
        <v>151</v>
      </c>
      <c r="AY142" s="7" t="s">
        <v>145</v>
      </c>
      <c r="BE142" s="93">
        <f t="shared" si="4"/>
        <v>0</v>
      </c>
      <c r="BF142" s="93">
        <f t="shared" si="5"/>
        <v>0</v>
      </c>
      <c r="BG142" s="93">
        <f t="shared" si="6"/>
        <v>0</v>
      </c>
      <c r="BH142" s="93">
        <f t="shared" si="7"/>
        <v>0</v>
      </c>
      <c r="BI142" s="93">
        <f t="shared" si="8"/>
        <v>0</v>
      </c>
      <c r="BJ142" s="7" t="s">
        <v>151</v>
      </c>
      <c r="BK142" s="94">
        <f t="shared" si="9"/>
        <v>0</v>
      </c>
      <c r="BL142" s="7" t="s">
        <v>150</v>
      </c>
      <c r="BM142" s="7" t="s">
        <v>159</v>
      </c>
    </row>
    <row r="143" spans="2:65" s="1" customFormat="1" ht="31.5" customHeight="1">
      <c r="B143" s="84"/>
      <c r="C143" s="85" t="s">
        <v>150</v>
      </c>
      <c r="D143" s="85" t="s">
        <v>146</v>
      </c>
      <c r="E143" s="86" t="s">
        <v>160</v>
      </c>
      <c r="F143" s="128" t="s">
        <v>161</v>
      </c>
      <c r="G143" s="129"/>
      <c r="H143" s="129"/>
      <c r="I143" s="129"/>
      <c r="J143" s="87" t="s">
        <v>149</v>
      </c>
      <c r="K143" s="88">
        <v>39.785</v>
      </c>
      <c r="L143" s="130"/>
      <c r="M143" s="129"/>
      <c r="N143" s="130">
        <f t="shared" si="0"/>
        <v>0</v>
      </c>
      <c r="O143" s="129"/>
      <c r="P143" s="129"/>
      <c r="Q143" s="129"/>
      <c r="R143" s="89"/>
      <c r="T143" s="90" t="s">
        <v>3</v>
      </c>
      <c r="U143" s="24" t="s">
        <v>39</v>
      </c>
      <c r="V143" s="91">
        <v>0.069</v>
      </c>
      <c r="W143" s="91">
        <f t="shared" si="1"/>
        <v>2.745165</v>
      </c>
      <c r="X143" s="91">
        <v>0</v>
      </c>
      <c r="Y143" s="91">
        <f t="shared" si="2"/>
        <v>0</v>
      </c>
      <c r="Z143" s="91">
        <v>0</v>
      </c>
      <c r="AA143" s="92">
        <f t="shared" si="3"/>
        <v>0</v>
      </c>
      <c r="AR143" s="7" t="s">
        <v>150</v>
      </c>
      <c r="AT143" s="7" t="s">
        <v>146</v>
      </c>
      <c r="AU143" s="7" t="s">
        <v>151</v>
      </c>
      <c r="AY143" s="7" t="s">
        <v>145</v>
      </c>
      <c r="BE143" s="93">
        <f t="shared" si="4"/>
        <v>0</v>
      </c>
      <c r="BF143" s="93">
        <f t="shared" si="5"/>
        <v>0</v>
      </c>
      <c r="BG143" s="93">
        <f t="shared" si="6"/>
        <v>0</v>
      </c>
      <c r="BH143" s="93">
        <f t="shared" si="7"/>
        <v>0</v>
      </c>
      <c r="BI143" s="93">
        <f t="shared" si="8"/>
        <v>0</v>
      </c>
      <c r="BJ143" s="7" t="s">
        <v>151</v>
      </c>
      <c r="BK143" s="94">
        <f t="shared" si="9"/>
        <v>0</v>
      </c>
      <c r="BL143" s="7" t="s">
        <v>150</v>
      </c>
      <c r="BM143" s="7" t="s">
        <v>162</v>
      </c>
    </row>
    <row r="144" spans="2:65" s="1" customFormat="1" ht="31.5" customHeight="1">
      <c r="B144" s="84"/>
      <c r="C144" s="85" t="s">
        <v>163</v>
      </c>
      <c r="D144" s="85" t="s">
        <v>146</v>
      </c>
      <c r="E144" s="86" t="s">
        <v>164</v>
      </c>
      <c r="F144" s="128" t="s">
        <v>165</v>
      </c>
      <c r="G144" s="129"/>
      <c r="H144" s="129"/>
      <c r="I144" s="129"/>
      <c r="J144" s="87" t="s">
        <v>149</v>
      </c>
      <c r="K144" s="88">
        <v>39.785</v>
      </c>
      <c r="L144" s="130"/>
      <c r="M144" s="129"/>
      <c r="N144" s="130">
        <f t="shared" si="0"/>
        <v>0</v>
      </c>
      <c r="O144" s="129"/>
      <c r="P144" s="129"/>
      <c r="Q144" s="129"/>
      <c r="R144" s="89"/>
      <c r="T144" s="90" t="s">
        <v>3</v>
      </c>
      <c r="U144" s="24" t="s">
        <v>39</v>
      </c>
      <c r="V144" s="91">
        <v>0.617</v>
      </c>
      <c r="W144" s="91">
        <f t="shared" si="1"/>
        <v>24.547344999999996</v>
      </c>
      <c r="X144" s="91">
        <v>0</v>
      </c>
      <c r="Y144" s="91">
        <f t="shared" si="2"/>
        <v>0</v>
      </c>
      <c r="Z144" s="91">
        <v>0</v>
      </c>
      <c r="AA144" s="92">
        <f t="shared" si="3"/>
        <v>0</v>
      </c>
      <c r="AR144" s="7" t="s">
        <v>150</v>
      </c>
      <c r="AT144" s="7" t="s">
        <v>146</v>
      </c>
      <c r="AU144" s="7" t="s">
        <v>151</v>
      </c>
      <c r="AY144" s="7" t="s">
        <v>145</v>
      </c>
      <c r="BE144" s="93">
        <f t="shared" si="4"/>
        <v>0</v>
      </c>
      <c r="BF144" s="93">
        <f t="shared" si="5"/>
        <v>0</v>
      </c>
      <c r="BG144" s="93">
        <f t="shared" si="6"/>
        <v>0</v>
      </c>
      <c r="BH144" s="93">
        <f t="shared" si="7"/>
        <v>0</v>
      </c>
      <c r="BI144" s="93">
        <f t="shared" si="8"/>
        <v>0</v>
      </c>
      <c r="BJ144" s="7" t="s">
        <v>151</v>
      </c>
      <c r="BK144" s="94">
        <f t="shared" si="9"/>
        <v>0</v>
      </c>
      <c r="BL144" s="7" t="s">
        <v>150</v>
      </c>
      <c r="BM144" s="7" t="s">
        <v>166</v>
      </c>
    </row>
    <row r="145" spans="2:65" s="1" customFormat="1" ht="22.5" customHeight="1">
      <c r="B145" s="84"/>
      <c r="C145" s="85" t="s">
        <v>167</v>
      </c>
      <c r="D145" s="85" t="s">
        <v>146</v>
      </c>
      <c r="E145" s="86" t="s">
        <v>168</v>
      </c>
      <c r="F145" s="128" t="s">
        <v>169</v>
      </c>
      <c r="G145" s="129"/>
      <c r="H145" s="129"/>
      <c r="I145" s="129"/>
      <c r="J145" s="87" t="s">
        <v>149</v>
      </c>
      <c r="K145" s="88">
        <v>39.785</v>
      </c>
      <c r="L145" s="130"/>
      <c r="M145" s="129"/>
      <c r="N145" s="130">
        <f t="shared" si="0"/>
        <v>0</v>
      </c>
      <c r="O145" s="129"/>
      <c r="P145" s="129"/>
      <c r="Q145" s="129"/>
      <c r="R145" s="89"/>
      <c r="T145" s="90" t="s">
        <v>3</v>
      </c>
      <c r="U145" s="24" t="s">
        <v>39</v>
      </c>
      <c r="V145" s="91">
        <v>0.009</v>
      </c>
      <c r="W145" s="91">
        <f t="shared" si="1"/>
        <v>0.35806499999999997</v>
      </c>
      <c r="X145" s="91">
        <v>0</v>
      </c>
      <c r="Y145" s="91">
        <f t="shared" si="2"/>
        <v>0</v>
      </c>
      <c r="Z145" s="91">
        <v>0</v>
      </c>
      <c r="AA145" s="92">
        <f t="shared" si="3"/>
        <v>0</v>
      </c>
      <c r="AR145" s="7" t="s">
        <v>150</v>
      </c>
      <c r="AT145" s="7" t="s">
        <v>146</v>
      </c>
      <c r="AU145" s="7" t="s">
        <v>151</v>
      </c>
      <c r="AY145" s="7" t="s">
        <v>145</v>
      </c>
      <c r="BE145" s="93">
        <f t="shared" si="4"/>
        <v>0</v>
      </c>
      <c r="BF145" s="93">
        <f t="shared" si="5"/>
        <v>0</v>
      </c>
      <c r="BG145" s="93">
        <f t="shared" si="6"/>
        <v>0</v>
      </c>
      <c r="BH145" s="93">
        <f t="shared" si="7"/>
        <v>0</v>
      </c>
      <c r="BI145" s="93">
        <f t="shared" si="8"/>
        <v>0</v>
      </c>
      <c r="BJ145" s="7" t="s">
        <v>151</v>
      </c>
      <c r="BK145" s="94">
        <f t="shared" si="9"/>
        <v>0</v>
      </c>
      <c r="BL145" s="7" t="s">
        <v>150</v>
      </c>
      <c r="BM145" s="7" t="s">
        <v>170</v>
      </c>
    </row>
    <row r="146" spans="2:65" s="1" customFormat="1" ht="31.5" customHeight="1">
      <c r="B146" s="84"/>
      <c r="C146" s="85" t="s">
        <v>171</v>
      </c>
      <c r="D146" s="85" t="s">
        <v>146</v>
      </c>
      <c r="E146" s="86" t="s">
        <v>172</v>
      </c>
      <c r="F146" s="128" t="s">
        <v>173</v>
      </c>
      <c r="G146" s="129"/>
      <c r="H146" s="129"/>
      <c r="I146" s="129"/>
      <c r="J146" s="87" t="s">
        <v>149</v>
      </c>
      <c r="K146" s="88">
        <v>10.544</v>
      </c>
      <c r="L146" s="130"/>
      <c r="M146" s="129"/>
      <c r="N146" s="130">
        <f t="shared" si="0"/>
        <v>0</v>
      </c>
      <c r="O146" s="129"/>
      <c r="P146" s="129"/>
      <c r="Q146" s="129"/>
      <c r="R146" s="89"/>
      <c r="T146" s="90" t="s">
        <v>3</v>
      </c>
      <c r="U146" s="24" t="s">
        <v>39</v>
      </c>
      <c r="V146" s="91">
        <v>0.242</v>
      </c>
      <c r="W146" s="91">
        <f t="shared" si="1"/>
        <v>2.551648</v>
      </c>
      <c r="X146" s="91">
        <v>0</v>
      </c>
      <c r="Y146" s="91">
        <f t="shared" si="2"/>
        <v>0</v>
      </c>
      <c r="Z146" s="91">
        <v>0</v>
      </c>
      <c r="AA146" s="92">
        <f t="shared" si="3"/>
        <v>0</v>
      </c>
      <c r="AR146" s="7" t="s">
        <v>150</v>
      </c>
      <c r="AT146" s="7" t="s">
        <v>146</v>
      </c>
      <c r="AU146" s="7" t="s">
        <v>151</v>
      </c>
      <c r="AY146" s="7" t="s">
        <v>145</v>
      </c>
      <c r="BE146" s="93">
        <f t="shared" si="4"/>
        <v>0</v>
      </c>
      <c r="BF146" s="93">
        <f t="shared" si="5"/>
        <v>0</v>
      </c>
      <c r="BG146" s="93">
        <f t="shared" si="6"/>
        <v>0</v>
      </c>
      <c r="BH146" s="93">
        <f t="shared" si="7"/>
        <v>0</v>
      </c>
      <c r="BI146" s="93">
        <f t="shared" si="8"/>
        <v>0</v>
      </c>
      <c r="BJ146" s="7" t="s">
        <v>151</v>
      </c>
      <c r="BK146" s="94">
        <f t="shared" si="9"/>
        <v>0</v>
      </c>
      <c r="BL146" s="7" t="s">
        <v>150</v>
      </c>
      <c r="BM146" s="7" t="s">
        <v>174</v>
      </c>
    </row>
    <row r="147" spans="2:65" s="1" customFormat="1" ht="31.5" customHeight="1">
      <c r="B147" s="84"/>
      <c r="C147" s="85" t="s">
        <v>175</v>
      </c>
      <c r="D147" s="85" t="s">
        <v>146</v>
      </c>
      <c r="E147" s="86" t="s">
        <v>176</v>
      </c>
      <c r="F147" s="128" t="s">
        <v>177</v>
      </c>
      <c r="G147" s="129"/>
      <c r="H147" s="129"/>
      <c r="I147" s="129"/>
      <c r="J147" s="87" t="s">
        <v>149</v>
      </c>
      <c r="K147" s="88">
        <v>7.721</v>
      </c>
      <c r="L147" s="130"/>
      <c r="M147" s="129"/>
      <c r="N147" s="130">
        <f t="shared" si="0"/>
        <v>0</v>
      </c>
      <c r="O147" s="129"/>
      <c r="P147" s="129"/>
      <c r="Q147" s="129"/>
      <c r="R147" s="89"/>
      <c r="T147" s="90" t="s">
        <v>3</v>
      </c>
      <c r="U147" s="24" t="s">
        <v>39</v>
      </c>
      <c r="V147" s="91">
        <v>1.172</v>
      </c>
      <c r="W147" s="91">
        <f t="shared" si="1"/>
        <v>9.049012</v>
      </c>
      <c r="X147" s="91">
        <v>0</v>
      </c>
      <c r="Y147" s="91">
        <f t="shared" si="2"/>
        <v>0</v>
      </c>
      <c r="Z147" s="91">
        <v>0</v>
      </c>
      <c r="AA147" s="92">
        <f t="shared" si="3"/>
        <v>0</v>
      </c>
      <c r="AR147" s="7" t="s">
        <v>150</v>
      </c>
      <c r="AT147" s="7" t="s">
        <v>146</v>
      </c>
      <c r="AU147" s="7" t="s">
        <v>151</v>
      </c>
      <c r="AY147" s="7" t="s">
        <v>145</v>
      </c>
      <c r="BE147" s="93">
        <f t="shared" si="4"/>
        <v>0</v>
      </c>
      <c r="BF147" s="93">
        <f t="shared" si="5"/>
        <v>0</v>
      </c>
      <c r="BG147" s="93">
        <f t="shared" si="6"/>
        <v>0</v>
      </c>
      <c r="BH147" s="93">
        <f t="shared" si="7"/>
        <v>0</v>
      </c>
      <c r="BI147" s="93">
        <f t="shared" si="8"/>
        <v>0</v>
      </c>
      <c r="BJ147" s="7" t="s">
        <v>151</v>
      </c>
      <c r="BK147" s="94">
        <f t="shared" si="9"/>
        <v>0</v>
      </c>
      <c r="BL147" s="7" t="s">
        <v>150</v>
      </c>
      <c r="BM147" s="7" t="s">
        <v>178</v>
      </c>
    </row>
    <row r="148" spans="2:65" s="1" customFormat="1" ht="22.5" customHeight="1">
      <c r="B148" s="84"/>
      <c r="C148" s="95" t="s">
        <v>179</v>
      </c>
      <c r="D148" s="95" t="s">
        <v>180</v>
      </c>
      <c r="E148" s="96" t="s">
        <v>181</v>
      </c>
      <c r="F148" s="131" t="s">
        <v>182</v>
      </c>
      <c r="G148" s="132"/>
      <c r="H148" s="132"/>
      <c r="I148" s="132"/>
      <c r="J148" s="97" t="s">
        <v>149</v>
      </c>
      <c r="K148" s="98">
        <v>7.72</v>
      </c>
      <c r="L148" s="133"/>
      <c r="M148" s="132"/>
      <c r="N148" s="133">
        <f t="shared" si="0"/>
        <v>0</v>
      </c>
      <c r="O148" s="129"/>
      <c r="P148" s="129"/>
      <c r="Q148" s="129"/>
      <c r="R148" s="89"/>
      <c r="T148" s="90" t="s">
        <v>3</v>
      </c>
      <c r="U148" s="24" t="s">
        <v>39</v>
      </c>
      <c r="V148" s="91">
        <v>0</v>
      </c>
      <c r="W148" s="91">
        <f t="shared" si="1"/>
        <v>0</v>
      </c>
      <c r="X148" s="91">
        <v>1.67</v>
      </c>
      <c r="Y148" s="91">
        <f t="shared" si="2"/>
        <v>12.892399999999999</v>
      </c>
      <c r="Z148" s="91">
        <v>0</v>
      </c>
      <c r="AA148" s="92">
        <f t="shared" si="3"/>
        <v>0</v>
      </c>
      <c r="AR148" s="7" t="s">
        <v>175</v>
      </c>
      <c r="AT148" s="7" t="s">
        <v>180</v>
      </c>
      <c r="AU148" s="7" t="s">
        <v>151</v>
      </c>
      <c r="AY148" s="7" t="s">
        <v>145</v>
      </c>
      <c r="BE148" s="93">
        <f t="shared" si="4"/>
        <v>0</v>
      </c>
      <c r="BF148" s="93">
        <f t="shared" si="5"/>
        <v>0</v>
      </c>
      <c r="BG148" s="93">
        <f t="shared" si="6"/>
        <v>0</v>
      </c>
      <c r="BH148" s="93">
        <f t="shared" si="7"/>
        <v>0</v>
      </c>
      <c r="BI148" s="93">
        <f t="shared" si="8"/>
        <v>0</v>
      </c>
      <c r="BJ148" s="7" t="s">
        <v>151</v>
      </c>
      <c r="BK148" s="94">
        <f t="shared" si="9"/>
        <v>0</v>
      </c>
      <c r="BL148" s="7" t="s">
        <v>150</v>
      </c>
      <c r="BM148" s="7" t="s">
        <v>183</v>
      </c>
    </row>
    <row r="149" spans="2:63" s="5" customFormat="1" ht="29.25" customHeight="1">
      <c r="B149" s="73"/>
      <c r="C149" s="74"/>
      <c r="D149" s="83" t="s">
        <v>104</v>
      </c>
      <c r="E149" s="83"/>
      <c r="F149" s="83"/>
      <c r="G149" s="83"/>
      <c r="H149" s="83"/>
      <c r="I149" s="83"/>
      <c r="J149" s="83"/>
      <c r="K149" s="83"/>
      <c r="L149" s="83"/>
      <c r="M149" s="83"/>
      <c r="N149" s="121">
        <f>BK149</f>
        <v>0</v>
      </c>
      <c r="O149" s="122"/>
      <c r="P149" s="122"/>
      <c r="Q149" s="122"/>
      <c r="R149" s="76"/>
      <c r="T149" s="77"/>
      <c r="U149" s="74"/>
      <c r="V149" s="74"/>
      <c r="W149" s="78">
        <f>SUM(W150:W157)</f>
        <v>81.942041</v>
      </c>
      <c r="X149" s="74"/>
      <c r="Y149" s="78">
        <f>SUM(Y150:Y157)</f>
        <v>47.51552187</v>
      </c>
      <c r="Z149" s="74"/>
      <c r="AA149" s="79">
        <f>SUM(AA150:AA157)</f>
        <v>0</v>
      </c>
      <c r="AR149" s="80" t="s">
        <v>79</v>
      </c>
      <c r="AT149" s="81" t="s">
        <v>71</v>
      </c>
      <c r="AU149" s="81" t="s">
        <v>79</v>
      </c>
      <c r="AY149" s="80" t="s">
        <v>145</v>
      </c>
      <c r="BK149" s="82">
        <f>SUM(BK150:BK157)</f>
        <v>0</v>
      </c>
    </row>
    <row r="150" spans="2:65" s="1" customFormat="1" ht="22.5" customHeight="1">
      <c r="B150" s="84"/>
      <c r="C150" s="85" t="s">
        <v>184</v>
      </c>
      <c r="D150" s="85" t="s">
        <v>146</v>
      </c>
      <c r="E150" s="86" t="s">
        <v>185</v>
      </c>
      <c r="F150" s="128" t="s">
        <v>186</v>
      </c>
      <c r="G150" s="129"/>
      <c r="H150" s="129"/>
      <c r="I150" s="129"/>
      <c r="J150" s="87" t="s">
        <v>149</v>
      </c>
      <c r="K150" s="88">
        <v>2.165</v>
      </c>
      <c r="L150" s="130"/>
      <c r="M150" s="129"/>
      <c r="N150" s="130">
        <f aca="true" t="shared" si="10" ref="N150:N157">ROUND(L150*K150,3)</f>
        <v>0</v>
      </c>
      <c r="O150" s="129"/>
      <c r="P150" s="129"/>
      <c r="Q150" s="129"/>
      <c r="R150" s="89"/>
      <c r="T150" s="90" t="s">
        <v>3</v>
      </c>
      <c r="U150" s="24" t="s">
        <v>39</v>
      </c>
      <c r="V150" s="91">
        <v>0.913</v>
      </c>
      <c r="W150" s="91">
        <f aca="true" t="shared" si="11" ref="W150:W157">V150*K150</f>
        <v>1.9766450000000002</v>
      </c>
      <c r="X150" s="91">
        <v>1.93971</v>
      </c>
      <c r="Y150" s="91">
        <f aca="true" t="shared" si="12" ref="Y150:Y157">X150*K150</f>
        <v>4.19947215</v>
      </c>
      <c r="Z150" s="91">
        <v>0</v>
      </c>
      <c r="AA150" s="92">
        <f aca="true" t="shared" si="13" ref="AA150:AA157">Z150*K150</f>
        <v>0</v>
      </c>
      <c r="AR150" s="7" t="s">
        <v>150</v>
      </c>
      <c r="AT150" s="7" t="s">
        <v>146</v>
      </c>
      <c r="AU150" s="7" t="s">
        <v>151</v>
      </c>
      <c r="AY150" s="7" t="s">
        <v>145</v>
      </c>
      <c r="BE150" s="93">
        <f aca="true" t="shared" si="14" ref="BE150:BE157">IF(U150="základná",N150,0)</f>
        <v>0</v>
      </c>
      <c r="BF150" s="93">
        <f aca="true" t="shared" si="15" ref="BF150:BF157">IF(U150="znížená",N150,0)</f>
        <v>0</v>
      </c>
      <c r="BG150" s="93">
        <f aca="true" t="shared" si="16" ref="BG150:BG157">IF(U150="zákl. prenesená",N150,0)</f>
        <v>0</v>
      </c>
      <c r="BH150" s="93">
        <f aca="true" t="shared" si="17" ref="BH150:BH157">IF(U150="zníž. prenesená",N150,0)</f>
        <v>0</v>
      </c>
      <c r="BI150" s="93">
        <f aca="true" t="shared" si="18" ref="BI150:BI157">IF(U150="nulová",N150,0)</f>
        <v>0</v>
      </c>
      <c r="BJ150" s="7" t="s">
        <v>151</v>
      </c>
      <c r="BK150" s="94">
        <f aca="true" t="shared" si="19" ref="BK150:BK157">ROUND(L150*K150,3)</f>
        <v>0</v>
      </c>
      <c r="BL150" s="7" t="s">
        <v>150</v>
      </c>
      <c r="BM150" s="7" t="s">
        <v>187</v>
      </c>
    </row>
    <row r="151" spans="2:65" s="1" customFormat="1" ht="22.5" customHeight="1">
      <c r="B151" s="84"/>
      <c r="C151" s="85" t="s">
        <v>188</v>
      </c>
      <c r="D151" s="85" t="s">
        <v>146</v>
      </c>
      <c r="E151" s="86" t="s">
        <v>189</v>
      </c>
      <c r="F151" s="128" t="s">
        <v>190</v>
      </c>
      <c r="G151" s="129"/>
      <c r="H151" s="129"/>
      <c r="I151" s="129"/>
      <c r="J151" s="87" t="s">
        <v>149</v>
      </c>
      <c r="K151" s="88">
        <v>8.662</v>
      </c>
      <c r="L151" s="130"/>
      <c r="M151" s="129"/>
      <c r="N151" s="130">
        <f t="shared" si="10"/>
        <v>0</v>
      </c>
      <c r="O151" s="129"/>
      <c r="P151" s="129"/>
      <c r="Q151" s="129"/>
      <c r="R151" s="89"/>
      <c r="T151" s="90" t="s">
        <v>3</v>
      </c>
      <c r="U151" s="24" t="s">
        <v>39</v>
      </c>
      <c r="V151" s="91">
        <v>0.558</v>
      </c>
      <c r="W151" s="91">
        <f t="shared" si="11"/>
        <v>4.8333960000000005</v>
      </c>
      <c r="X151" s="91">
        <v>2.38146</v>
      </c>
      <c r="Y151" s="91">
        <f t="shared" si="12"/>
        <v>20.628206520000003</v>
      </c>
      <c r="Z151" s="91">
        <v>0</v>
      </c>
      <c r="AA151" s="92">
        <f t="shared" si="13"/>
        <v>0</v>
      </c>
      <c r="AR151" s="7" t="s">
        <v>150</v>
      </c>
      <c r="AT151" s="7" t="s">
        <v>146</v>
      </c>
      <c r="AU151" s="7" t="s">
        <v>151</v>
      </c>
      <c r="AY151" s="7" t="s">
        <v>145</v>
      </c>
      <c r="BE151" s="93">
        <f t="shared" si="14"/>
        <v>0</v>
      </c>
      <c r="BF151" s="93">
        <f t="shared" si="15"/>
        <v>0</v>
      </c>
      <c r="BG151" s="93">
        <f t="shared" si="16"/>
        <v>0</v>
      </c>
      <c r="BH151" s="93">
        <f t="shared" si="17"/>
        <v>0</v>
      </c>
      <c r="BI151" s="93">
        <f t="shared" si="18"/>
        <v>0</v>
      </c>
      <c r="BJ151" s="7" t="s">
        <v>151</v>
      </c>
      <c r="BK151" s="94">
        <f t="shared" si="19"/>
        <v>0</v>
      </c>
      <c r="BL151" s="7" t="s">
        <v>150</v>
      </c>
      <c r="BM151" s="7" t="s">
        <v>191</v>
      </c>
    </row>
    <row r="152" spans="2:65" s="1" customFormat="1" ht="22.5" customHeight="1">
      <c r="B152" s="84"/>
      <c r="C152" s="85" t="s">
        <v>192</v>
      </c>
      <c r="D152" s="85" t="s">
        <v>146</v>
      </c>
      <c r="E152" s="86" t="s">
        <v>193</v>
      </c>
      <c r="F152" s="128" t="s">
        <v>194</v>
      </c>
      <c r="G152" s="129"/>
      <c r="H152" s="129"/>
      <c r="I152" s="129"/>
      <c r="J152" s="87" t="s">
        <v>195</v>
      </c>
      <c r="K152" s="88">
        <v>0.195</v>
      </c>
      <c r="L152" s="130"/>
      <c r="M152" s="129"/>
      <c r="N152" s="130">
        <f t="shared" si="10"/>
        <v>0</v>
      </c>
      <c r="O152" s="129"/>
      <c r="P152" s="129"/>
      <c r="Q152" s="129"/>
      <c r="R152" s="89"/>
      <c r="T152" s="90" t="s">
        <v>3</v>
      </c>
      <c r="U152" s="24" t="s">
        <v>39</v>
      </c>
      <c r="V152" s="91">
        <v>21.966</v>
      </c>
      <c r="W152" s="91">
        <f t="shared" si="11"/>
        <v>4.283370000000001</v>
      </c>
      <c r="X152" s="91">
        <v>1.11976</v>
      </c>
      <c r="Y152" s="91">
        <f t="shared" si="12"/>
        <v>0.21835320000000003</v>
      </c>
      <c r="Z152" s="91">
        <v>0</v>
      </c>
      <c r="AA152" s="92">
        <f t="shared" si="13"/>
        <v>0</v>
      </c>
      <c r="AR152" s="7" t="s">
        <v>150</v>
      </c>
      <c r="AT152" s="7" t="s">
        <v>146</v>
      </c>
      <c r="AU152" s="7" t="s">
        <v>151</v>
      </c>
      <c r="AY152" s="7" t="s">
        <v>145</v>
      </c>
      <c r="BE152" s="93">
        <f t="shared" si="14"/>
        <v>0</v>
      </c>
      <c r="BF152" s="93">
        <f t="shared" si="15"/>
        <v>0</v>
      </c>
      <c r="BG152" s="93">
        <f t="shared" si="16"/>
        <v>0</v>
      </c>
      <c r="BH152" s="93">
        <f t="shared" si="17"/>
        <v>0</v>
      </c>
      <c r="BI152" s="93">
        <f t="shared" si="18"/>
        <v>0</v>
      </c>
      <c r="BJ152" s="7" t="s">
        <v>151</v>
      </c>
      <c r="BK152" s="94">
        <f t="shared" si="19"/>
        <v>0</v>
      </c>
      <c r="BL152" s="7" t="s">
        <v>150</v>
      </c>
      <c r="BM152" s="7" t="s">
        <v>196</v>
      </c>
    </row>
    <row r="153" spans="2:65" s="1" customFormat="1" ht="44.25" customHeight="1">
      <c r="B153" s="84"/>
      <c r="C153" s="85" t="s">
        <v>197</v>
      </c>
      <c r="D153" s="85" t="s">
        <v>146</v>
      </c>
      <c r="E153" s="86" t="s">
        <v>198</v>
      </c>
      <c r="F153" s="128" t="s">
        <v>199</v>
      </c>
      <c r="G153" s="129"/>
      <c r="H153" s="129"/>
      <c r="I153" s="129"/>
      <c r="J153" s="87" t="s">
        <v>149</v>
      </c>
      <c r="K153" s="88">
        <v>9.25</v>
      </c>
      <c r="L153" s="130"/>
      <c r="M153" s="129"/>
      <c r="N153" s="130">
        <f t="shared" si="10"/>
        <v>0</v>
      </c>
      <c r="O153" s="129"/>
      <c r="P153" s="129"/>
      <c r="Q153" s="129"/>
      <c r="R153" s="89"/>
      <c r="T153" s="90" t="s">
        <v>3</v>
      </c>
      <c r="U153" s="24" t="s">
        <v>39</v>
      </c>
      <c r="V153" s="91">
        <v>7.397</v>
      </c>
      <c r="W153" s="91">
        <f t="shared" si="11"/>
        <v>68.42225</v>
      </c>
      <c r="X153" s="91">
        <v>2.4274</v>
      </c>
      <c r="Y153" s="91">
        <f t="shared" si="12"/>
        <v>22.45345</v>
      </c>
      <c r="Z153" s="91">
        <v>0</v>
      </c>
      <c r="AA153" s="92">
        <f t="shared" si="13"/>
        <v>0</v>
      </c>
      <c r="AR153" s="7" t="s">
        <v>150</v>
      </c>
      <c r="AT153" s="7" t="s">
        <v>146</v>
      </c>
      <c r="AU153" s="7" t="s">
        <v>151</v>
      </c>
      <c r="AY153" s="7" t="s">
        <v>145</v>
      </c>
      <c r="BE153" s="93">
        <f t="shared" si="14"/>
        <v>0</v>
      </c>
      <c r="BF153" s="93">
        <f t="shared" si="15"/>
        <v>0</v>
      </c>
      <c r="BG153" s="93">
        <f t="shared" si="16"/>
        <v>0</v>
      </c>
      <c r="BH153" s="93">
        <f t="shared" si="17"/>
        <v>0</v>
      </c>
      <c r="BI153" s="93">
        <f t="shared" si="18"/>
        <v>0</v>
      </c>
      <c r="BJ153" s="7" t="s">
        <v>151</v>
      </c>
      <c r="BK153" s="94">
        <f t="shared" si="19"/>
        <v>0</v>
      </c>
      <c r="BL153" s="7" t="s">
        <v>150</v>
      </c>
      <c r="BM153" s="7" t="s">
        <v>200</v>
      </c>
    </row>
    <row r="154" spans="2:65" s="1" customFormat="1" ht="31.5" customHeight="1">
      <c r="B154" s="84"/>
      <c r="C154" s="85" t="s">
        <v>201</v>
      </c>
      <c r="D154" s="85" t="s">
        <v>146</v>
      </c>
      <c r="E154" s="86" t="s">
        <v>202</v>
      </c>
      <c r="F154" s="128" t="s">
        <v>203</v>
      </c>
      <c r="G154" s="129"/>
      <c r="H154" s="129"/>
      <c r="I154" s="129"/>
      <c r="J154" s="87" t="s">
        <v>204</v>
      </c>
      <c r="K154" s="88">
        <v>53.5</v>
      </c>
      <c r="L154" s="130"/>
      <c r="M154" s="129"/>
      <c r="N154" s="130">
        <f t="shared" si="10"/>
        <v>0</v>
      </c>
      <c r="O154" s="129"/>
      <c r="P154" s="129"/>
      <c r="Q154" s="129"/>
      <c r="R154" s="89"/>
      <c r="T154" s="90" t="s">
        <v>3</v>
      </c>
      <c r="U154" s="24" t="s">
        <v>39</v>
      </c>
      <c r="V154" s="91">
        <v>0.041</v>
      </c>
      <c r="W154" s="91">
        <f t="shared" si="11"/>
        <v>2.1935000000000002</v>
      </c>
      <c r="X154" s="91">
        <v>3E-05</v>
      </c>
      <c r="Y154" s="91">
        <f t="shared" si="12"/>
        <v>0.001605</v>
      </c>
      <c r="Z154" s="91">
        <v>0</v>
      </c>
      <c r="AA154" s="92">
        <f t="shared" si="13"/>
        <v>0</v>
      </c>
      <c r="AR154" s="7" t="s">
        <v>150</v>
      </c>
      <c r="AT154" s="7" t="s">
        <v>146</v>
      </c>
      <c r="AU154" s="7" t="s">
        <v>151</v>
      </c>
      <c r="AY154" s="7" t="s">
        <v>145</v>
      </c>
      <c r="BE154" s="93">
        <f t="shared" si="14"/>
        <v>0</v>
      </c>
      <c r="BF154" s="93">
        <f t="shared" si="15"/>
        <v>0</v>
      </c>
      <c r="BG154" s="93">
        <f t="shared" si="16"/>
        <v>0</v>
      </c>
      <c r="BH154" s="93">
        <f t="shared" si="17"/>
        <v>0</v>
      </c>
      <c r="BI154" s="93">
        <f t="shared" si="18"/>
        <v>0</v>
      </c>
      <c r="BJ154" s="7" t="s">
        <v>151</v>
      </c>
      <c r="BK154" s="94">
        <f t="shared" si="19"/>
        <v>0</v>
      </c>
      <c r="BL154" s="7" t="s">
        <v>150</v>
      </c>
      <c r="BM154" s="7" t="s">
        <v>205</v>
      </c>
    </row>
    <row r="155" spans="2:65" s="1" customFormat="1" ht="31.5" customHeight="1">
      <c r="B155" s="84"/>
      <c r="C155" s="95" t="s">
        <v>206</v>
      </c>
      <c r="D155" s="95" t="s">
        <v>180</v>
      </c>
      <c r="E155" s="96" t="s">
        <v>207</v>
      </c>
      <c r="F155" s="131" t="s">
        <v>208</v>
      </c>
      <c r="G155" s="132"/>
      <c r="H155" s="132"/>
      <c r="I155" s="132"/>
      <c r="J155" s="97" t="s">
        <v>204</v>
      </c>
      <c r="K155" s="98">
        <v>61.525</v>
      </c>
      <c r="L155" s="133"/>
      <c r="M155" s="132"/>
      <c r="N155" s="133">
        <f t="shared" si="10"/>
        <v>0</v>
      </c>
      <c r="O155" s="129"/>
      <c r="P155" s="129"/>
      <c r="Q155" s="129"/>
      <c r="R155" s="89"/>
      <c r="T155" s="90" t="s">
        <v>3</v>
      </c>
      <c r="U155" s="24" t="s">
        <v>39</v>
      </c>
      <c r="V155" s="91">
        <v>0</v>
      </c>
      <c r="W155" s="91">
        <f t="shared" si="11"/>
        <v>0</v>
      </c>
      <c r="X155" s="91">
        <v>0.0002</v>
      </c>
      <c r="Y155" s="91">
        <f t="shared" si="12"/>
        <v>0.012305</v>
      </c>
      <c r="Z155" s="91">
        <v>0</v>
      </c>
      <c r="AA155" s="92">
        <f t="shared" si="13"/>
        <v>0</v>
      </c>
      <c r="AR155" s="7" t="s">
        <v>175</v>
      </c>
      <c r="AT155" s="7" t="s">
        <v>180</v>
      </c>
      <c r="AU155" s="7" t="s">
        <v>151</v>
      </c>
      <c r="AY155" s="7" t="s">
        <v>145</v>
      </c>
      <c r="BE155" s="93">
        <f t="shared" si="14"/>
        <v>0</v>
      </c>
      <c r="BF155" s="93">
        <f t="shared" si="15"/>
        <v>0</v>
      </c>
      <c r="BG155" s="93">
        <f t="shared" si="16"/>
        <v>0</v>
      </c>
      <c r="BH155" s="93">
        <f t="shared" si="17"/>
        <v>0</v>
      </c>
      <c r="BI155" s="93">
        <f t="shared" si="18"/>
        <v>0</v>
      </c>
      <c r="BJ155" s="7" t="s">
        <v>151</v>
      </c>
      <c r="BK155" s="94">
        <f t="shared" si="19"/>
        <v>0</v>
      </c>
      <c r="BL155" s="7" t="s">
        <v>150</v>
      </c>
      <c r="BM155" s="7" t="s">
        <v>209</v>
      </c>
    </row>
    <row r="156" spans="2:65" s="1" customFormat="1" ht="31.5" customHeight="1">
      <c r="B156" s="84"/>
      <c r="C156" s="85" t="s">
        <v>210</v>
      </c>
      <c r="D156" s="85" t="s">
        <v>146</v>
      </c>
      <c r="E156" s="86" t="s">
        <v>202</v>
      </c>
      <c r="F156" s="128" t="s">
        <v>203</v>
      </c>
      <c r="G156" s="129"/>
      <c r="H156" s="129"/>
      <c r="I156" s="129"/>
      <c r="J156" s="87" t="s">
        <v>204</v>
      </c>
      <c r="K156" s="88">
        <v>5.68</v>
      </c>
      <c r="L156" s="130"/>
      <c r="M156" s="129"/>
      <c r="N156" s="130">
        <f t="shared" si="10"/>
        <v>0</v>
      </c>
      <c r="O156" s="129"/>
      <c r="P156" s="129"/>
      <c r="Q156" s="129"/>
      <c r="R156" s="89"/>
      <c r="T156" s="90" t="s">
        <v>3</v>
      </c>
      <c r="U156" s="24" t="s">
        <v>39</v>
      </c>
      <c r="V156" s="91">
        <v>0.041</v>
      </c>
      <c r="W156" s="91">
        <f t="shared" si="11"/>
        <v>0.23288</v>
      </c>
      <c r="X156" s="91">
        <v>3E-05</v>
      </c>
      <c r="Y156" s="91">
        <f t="shared" si="12"/>
        <v>0.0001704</v>
      </c>
      <c r="Z156" s="91">
        <v>0</v>
      </c>
      <c r="AA156" s="92">
        <f t="shared" si="13"/>
        <v>0</v>
      </c>
      <c r="AR156" s="7" t="s">
        <v>150</v>
      </c>
      <c r="AT156" s="7" t="s">
        <v>146</v>
      </c>
      <c r="AU156" s="7" t="s">
        <v>151</v>
      </c>
      <c r="AY156" s="7" t="s">
        <v>145</v>
      </c>
      <c r="BE156" s="93">
        <f t="shared" si="14"/>
        <v>0</v>
      </c>
      <c r="BF156" s="93">
        <f t="shared" si="15"/>
        <v>0</v>
      </c>
      <c r="BG156" s="93">
        <f t="shared" si="16"/>
        <v>0</v>
      </c>
      <c r="BH156" s="93">
        <f t="shared" si="17"/>
        <v>0</v>
      </c>
      <c r="BI156" s="93">
        <f t="shared" si="18"/>
        <v>0</v>
      </c>
      <c r="BJ156" s="7" t="s">
        <v>151</v>
      </c>
      <c r="BK156" s="94">
        <f t="shared" si="19"/>
        <v>0</v>
      </c>
      <c r="BL156" s="7" t="s">
        <v>150</v>
      </c>
      <c r="BM156" s="7" t="s">
        <v>211</v>
      </c>
    </row>
    <row r="157" spans="2:65" s="1" customFormat="1" ht="31.5" customHeight="1">
      <c r="B157" s="84"/>
      <c r="C157" s="95" t="s">
        <v>212</v>
      </c>
      <c r="D157" s="95" t="s">
        <v>180</v>
      </c>
      <c r="E157" s="96" t="s">
        <v>213</v>
      </c>
      <c r="F157" s="131" t="s">
        <v>214</v>
      </c>
      <c r="G157" s="132"/>
      <c r="H157" s="132"/>
      <c r="I157" s="132"/>
      <c r="J157" s="97" t="s">
        <v>204</v>
      </c>
      <c r="K157" s="98">
        <v>6.532</v>
      </c>
      <c r="L157" s="133"/>
      <c r="M157" s="132"/>
      <c r="N157" s="133">
        <f t="shared" si="10"/>
        <v>0</v>
      </c>
      <c r="O157" s="129"/>
      <c r="P157" s="129"/>
      <c r="Q157" s="129"/>
      <c r="R157" s="89"/>
      <c r="T157" s="90" t="s">
        <v>3</v>
      </c>
      <c r="U157" s="24" t="s">
        <v>39</v>
      </c>
      <c r="V157" s="91">
        <v>0</v>
      </c>
      <c r="W157" s="91">
        <f t="shared" si="11"/>
        <v>0</v>
      </c>
      <c r="X157" s="91">
        <v>0.0003</v>
      </c>
      <c r="Y157" s="91">
        <f t="shared" si="12"/>
        <v>0.0019595999999999997</v>
      </c>
      <c r="Z157" s="91">
        <v>0</v>
      </c>
      <c r="AA157" s="92">
        <f t="shared" si="13"/>
        <v>0</v>
      </c>
      <c r="AR157" s="7" t="s">
        <v>175</v>
      </c>
      <c r="AT157" s="7" t="s">
        <v>180</v>
      </c>
      <c r="AU157" s="7" t="s">
        <v>151</v>
      </c>
      <c r="AY157" s="7" t="s">
        <v>145</v>
      </c>
      <c r="BE157" s="93">
        <f t="shared" si="14"/>
        <v>0</v>
      </c>
      <c r="BF157" s="93">
        <f t="shared" si="15"/>
        <v>0</v>
      </c>
      <c r="BG157" s="93">
        <f t="shared" si="16"/>
        <v>0</v>
      </c>
      <c r="BH157" s="93">
        <f t="shared" si="17"/>
        <v>0</v>
      </c>
      <c r="BI157" s="93">
        <f t="shared" si="18"/>
        <v>0</v>
      </c>
      <c r="BJ157" s="7" t="s">
        <v>151</v>
      </c>
      <c r="BK157" s="94">
        <f t="shared" si="19"/>
        <v>0</v>
      </c>
      <c r="BL157" s="7" t="s">
        <v>150</v>
      </c>
      <c r="BM157" s="7" t="s">
        <v>215</v>
      </c>
    </row>
    <row r="158" spans="2:63" s="5" customFormat="1" ht="29.25" customHeight="1">
      <c r="B158" s="73"/>
      <c r="C158" s="74"/>
      <c r="D158" s="83" t="s">
        <v>105</v>
      </c>
      <c r="E158" s="83"/>
      <c r="F158" s="83"/>
      <c r="G158" s="83"/>
      <c r="H158" s="83"/>
      <c r="I158" s="83"/>
      <c r="J158" s="83"/>
      <c r="K158" s="83"/>
      <c r="L158" s="83"/>
      <c r="M158" s="83"/>
      <c r="N158" s="121">
        <f>BK158</f>
        <v>0</v>
      </c>
      <c r="O158" s="122"/>
      <c r="P158" s="122"/>
      <c r="Q158" s="122"/>
      <c r="R158" s="76"/>
      <c r="T158" s="77"/>
      <c r="U158" s="74"/>
      <c r="V158" s="74"/>
      <c r="W158" s="78">
        <f>SUM(W159:W169)</f>
        <v>111.65694499999998</v>
      </c>
      <c r="X158" s="74"/>
      <c r="Y158" s="78">
        <f>SUM(Y159:Y169)</f>
        <v>38.97016412</v>
      </c>
      <c r="Z158" s="74"/>
      <c r="AA158" s="79">
        <f>SUM(AA159:AA169)</f>
        <v>0</v>
      </c>
      <c r="AR158" s="80" t="s">
        <v>79</v>
      </c>
      <c r="AT158" s="81" t="s">
        <v>71</v>
      </c>
      <c r="AU158" s="81" t="s">
        <v>79</v>
      </c>
      <c r="AY158" s="80" t="s">
        <v>145</v>
      </c>
      <c r="BK158" s="82">
        <f>SUM(BK159:BK169)</f>
        <v>0</v>
      </c>
    </row>
    <row r="159" spans="2:65" s="1" customFormat="1" ht="44.25" customHeight="1">
      <c r="B159" s="84"/>
      <c r="C159" s="85" t="s">
        <v>216</v>
      </c>
      <c r="D159" s="85" t="s">
        <v>146</v>
      </c>
      <c r="E159" s="86" t="s">
        <v>217</v>
      </c>
      <c r="F159" s="128" t="s">
        <v>218</v>
      </c>
      <c r="G159" s="129"/>
      <c r="H159" s="129"/>
      <c r="I159" s="129"/>
      <c r="J159" s="87" t="s">
        <v>149</v>
      </c>
      <c r="K159" s="88">
        <v>2.277</v>
      </c>
      <c r="L159" s="130"/>
      <c r="M159" s="129"/>
      <c r="N159" s="130">
        <f aca="true" t="shared" si="20" ref="N159:N169">ROUND(L159*K159,3)</f>
        <v>0</v>
      </c>
      <c r="O159" s="129"/>
      <c r="P159" s="129"/>
      <c r="Q159" s="129"/>
      <c r="R159" s="89"/>
      <c r="T159" s="90" t="s">
        <v>3</v>
      </c>
      <c r="U159" s="24" t="s">
        <v>39</v>
      </c>
      <c r="V159" s="91">
        <v>4.534</v>
      </c>
      <c r="W159" s="91">
        <f aca="true" t="shared" si="21" ref="W159:W169">V159*K159</f>
        <v>10.323918</v>
      </c>
      <c r="X159" s="91">
        <v>2.0463</v>
      </c>
      <c r="Y159" s="91">
        <f aca="true" t="shared" si="22" ref="Y159:Y169">X159*K159</f>
        <v>4.6594251</v>
      </c>
      <c r="Z159" s="91">
        <v>0</v>
      </c>
      <c r="AA159" s="92">
        <f aca="true" t="shared" si="23" ref="AA159:AA169">Z159*K159</f>
        <v>0</v>
      </c>
      <c r="AR159" s="7" t="s">
        <v>150</v>
      </c>
      <c r="AT159" s="7" t="s">
        <v>146</v>
      </c>
      <c r="AU159" s="7" t="s">
        <v>151</v>
      </c>
      <c r="AY159" s="7" t="s">
        <v>145</v>
      </c>
      <c r="BE159" s="93">
        <f aca="true" t="shared" si="24" ref="BE159:BE169">IF(U159="základná",N159,0)</f>
        <v>0</v>
      </c>
      <c r="BF159" s="93">
        <f aca="true" t="shared" si="25" ref="BF159:BF169">IF(U159="znížená",N159,0)</f>
        <v>0</v>
      </c>
      <c r="BG159" s="93">
        <f aca="true" t="shared" si="26" ref="BG159:BG169">IF(U159="zákl. prenesená",N159,0)</f>
        <v>0</v>
      </c>
      <c r="BH159" s="93">
        <f aca="true" t="shared" si="27" ref="BH159:BH169">IF(U159="zníž. prenesená",N159,0)</f>
        <v>0</v>
      </c>
      <c r="BI159" s="93">
        <f aca="true" t="shared" si="28" ref="BI159:BI169">IF(U159="nulová",N159,0)</f>
        <v>0</v>
      </c>
      <c r="BJ159" s="7" t="s">
        <v>151</v>
      </c>
      <c r="BK159" s="94">
        <f aca="true" t="shared" si="29" ref="BK159:BK169">ROUND(L159*K159,3)</f>
        <v>0</v>
      </c>
      <c r="BL159" s="7" t="s">
        <v>150</v>
      </c>
      <c r="BM159" s="7" t="s">
        <v>219</v>
      </c>
    </row>
    <row r="160" spans="2:65" s="1" customFormat="1" ht="31.5" customHeight="1">
      <c r="B160" s="84"/>
      <c r="C160" s="85" t="s">
        <v>220</v>
      </c>
      <c r="D160" s="85" t="s">
        <v>146</v>
      </c>
      <c r="E160" s="86" t="s">
        <v>221</v>
      </c>
      <c r="F160" s="128" t="s">
        <v>222</v>
      </c>
      <c r="G160" s="129"/>
      <c r="H160" s="129"/>
      <c r="I160" s="129"/>
      <c r="J160" s="87" t="s">
        <v>204</v>
      </c>
      <c r="K160" s="88">
        <v>8.054</v>
      </c>
      <c r="L160" s="130"/>
      <c r="M160" s="129"/>
      <c r="N160" s="130">
        <f t="shared" si="20"/>
        <v>0</v>
      </c>
      <c r="O160" s="129"/>
      <c r="P160" s="129"/>
      <c r="Q160" s="129"/>
      <c r="R160" s="89"/>
      <c r="T160" s="90" t="s">
        <v>3</v>
      </c>
      <c r="U160" s="24" t="s">
        <v>39</v>
      </c>
      <c r="V160" s="91">
        <v>0.776</v>
      </c>
      <c r="W160" s="91">
        <f t="shared" si="21"/>
        <v>6.249904000000001</v>
      </c>
      <c r="X160" s="91">
        <v>0.46142</v>
      </c>
      <c r="Y160" s="91">
        <f t="shared" si="22"/>
        <v>3.71627668</v>
      </c>
      <c r="Z160" s="91">
        <v>0</v>
      </c>
      <c r="AA160" s="92">
        <f t="shared" si="23"/>
        <v>0</v>
      </c>
      <c r="AR160" s="7" t="s">
        <v>150</v>
      </c>
      <c r="AT160" s="7" t="s">
        <v>146</v>
      </c>
      <c r="AU160" s="7" t="s">
        <v>151</v>
      </c>
      <c r="AY160" s="7" t="s">
        <v>145</v>
      </c>
      <c r="BE160" s="93">
        <f t="shared" si="24"/>
        <v>0</v>
      </c>
      <c r="BF160" s="93">
        <f t="shared" si="25"/>
        <v>0</v>
      </c>
      <c r="BG160" s="93">
        <f t="shared" si="26"/>
        <v>0</v>
      </c>
      <c r="BH160" s="93">
        <f t="shared" si="27"/>
        <v>0</v>
      </c>
      <c r="BI160" s="93">
        <f t="shared" si="28"/>
        <v>0</v>
      </c>
      <c r="BJ160" s="7" t="s">
        <v>151</v>
      </c>
      <c r="BK160" s="94">
        <f t="shared" si="29"/>
        <v>0</v>
      </c>
      <c r="BL160" s="7" t="s">
        <v>150</v>
      </c>
      <c r="BM160" s="7" t="s">
        <v>223</v>
      </c>
    </row>
    <row r="161" spans="2:65" s="1" customFormat="1" ht="31.5" customHeight="1">
      <c r="B161" s="84"/>
      <c r="C161" s="85" t="s">
        <v>8</v>
      </c>
      <c r="D161" s="85" t="s">
        <v>146</v>
      </c>
      <c r="E161" s="86" t="s">
        <v>224</v>
      </c>
      <c r="F161" s="128" t="s">
        <v>225</v>
      </c>
      <c r="G161" s="129"/>
      <c r="H161" s="129"/>
      <c r="I161" s="129"/>
      <c r="J161" s="87" t="s">
        <v>204</v>
      </c>
      <c r="K161" s="88">
        <v>3.863</v>
      </c>
      <c r="L161" s="130"/>
      <c r="M161" s="129"/>
      <c r="N161" s="130">
        <f t="shared" si="20"/>
        <v>0</v>
      </c>
      <c r="O161" s="129"/>
      <c r="P161" s="129"/>
      <c r="Q161" s="129"/>
      <c r="R161" s="89"/>
      <c r="T161" s="90" t="s">
        <v>3</v>
      </c>
      <c r="U161" s="24" t="s">
        <v>39</v>
      </c>
      <c r="V161" s="91">
        <v>1.451</v>
      </c>
      <c r="W161" s="91">
        <f t="shared" si="21"/>
        <v>5.605213</v>
      </c>
      <c r="X161" s="91">
        <v>0.9165</v>
      </c>
      <c r="Y161" s="91">
        <f t="shared" si="22"/>
        <v>3.5404394999999997</v>
      </c>
      <c r="Z161" s="91">
        <v>0</v>
      </c>
      <c r="AA161" s="92">
        <f t="shared" si="23"/>
        <v>0</v>
      </c>
      <c r="AR161" s="7" t="s">
        <v>150</v>
      </c>
      <c r="AT161" s="7" t="s">
        <v>146</v>
      </c>
      <c r="AU161" s="7" t="s">
        <v>151</v>
      </c>
      <c r="AY161" s="7" t="s">
        <v>145</v>
      </c>
      <c r="BE161" s="93">
        <f t="shared" si="24"/>
        <v>0</v>
      </c>
      <c r="BF161" s="93">
        <f t="shared" si="25"/>
        <v>0</v>
      </c>
      <c r="BG161" s="93">
        <f t="shared" si="26"/>
        <v>0</v>
      </c>
      <c r="BH161" s="93">
        <f t="shared" si="27"/>
        <v>0</v>
      </c>
      <c r="BI161" s="93">
        <f t="shared" si="28"/>
        <v>0</v>
      </c>
      <c r="BJ161" s="7" t="s">
        <v>151</v>
      </c>
      <c r="BK161" s="94">
        <f t="shared" si="29"/>
        <v>0</v>
      </c>
      <c r="BL161" s="7" t="s">
        <v>150</v>
      </c>
      <c r="BM161" s="7" t="s">
        <v>226</v>
      </c>
    </row>
    <row r="162" spans="2:65" s="1" customFormat="1" ht="44.25" customHeight="1">
      <c r="B162" s="84"/>
      <c r="C162" s="85" t="s">
        <v>227</v>
      </c>
      <c r="D162" s="85" t="s">
        <v>146</v>
      </c>
      <c r="E162" s="86" t="s">
        <v>228</v>
      </c>
      <c r="F162" s="128" t="s">
        <v>229</v>
      </c>
      <c r="G162" s="129"/>
      <c r="H162" s="129"/>
      <c r="I162" s="129"/>
      <c r="J162" s="87" t="s">
        <v>204</v>
      </c>
      <c r="K162" s="88">
        <v>3</v>
      </c>
      <c r="L162" s="130"/>
      <c r="M162" s="129"/>
      <c r="N162" s="130">
        <f t="shared" si="20"/>
        <v>0</v>
      </c>
      <c r="O162" s="129"/>
      <c r="P162" s="129"/>
      <c r="Q162" s="129"/>
      <c r="R162" s="89"/>
      <c r="T162" s="90" t="s">
        <v>3</v>
      </c>
      <c r="U162" s="24" t="s">
        <v>39</v>
      </c>
      <c r="V162" s="91">
        <v>0.717</v>
      </c>
      <c r="W162" s="91">
        <f t="shared" si="21"/>
        <v>2.151</v>
      </c>
      <c r="X162" s="91">
        <v>0.2147</v>
      </c>
      <c r="Y162" s="91">
        <f t="shared" si="22"/>
        <v>0.6441</v>
      </c>
      <c r="Z162" s="91">
        <v>0</v>
      </c>
      <c r="AA162" s="92">
        <f t="shared" si="23"/>
        <v>0</v>
      </c>
      <c r="AR162" s="7" t="s">
        <v>150</v>
      </c>
      <c r="AT162" s="7" t="s">
        <v>146</v>
      </c>
      <c r="AU162" s="7" t="s">
        <v>151</v>
      </c>
      <c r="AY162" s="7" t="s">
        <v>145</v>
      </c>
      <c r="BE162" s="93">
        <f t="shared" si="24"/>
        <v>0</v>
      </c>
      <c r="BF162" s="93">
        <f t="shared" si="25"/>
        <v>0</v>
      </c>
      <c r="BG162" s="93">
        <f t="shared" si="26"/>
        <v>0</v>
      </c>
      <c r="BH162" s="93">
        <f t="shared" si="27"/>
        <v>0</v>
      </c>
      <c r="BI162" s="93">
        <f t="shared" si="28"/>
        <v>0</v>
      </c>
      <c r="BJ162" s="7" t="s">
        <v>151</v>
      </c>
      <c r="BK162" s="94">
        <f t="shared" si="29"/>
        <v>0</v>
      </c>
      <c r="BL162" s="7" t="s">
        <v>150</v>
      </c>
      <c r="BM162" s="7" t="s">
        <v>230</v>
      </c>
    </row>
    <row r="163" spans="2:65" s="1" customFormat="1" ht="31.5" customHeight="1">
      <c r="B163" s="84"/>
      <c r="C163" s="85" t="s">
        <v>231</v>
      </c>
      <c r="D163" s="85" t="s">
        <v>146</v>
      </c>
      <c r="E163" s="86" t="s">
        <v>232</v>
      </c>
      <c r="F163" s="128" t="s">
        <v>233</v>
      </c>
      <c r="G163" s="129"/>
      <c r="H163" s="129"/>
      <c r="I163" s="129"/>
      <c r="J163" s="87" t="s">
        <v>204</v>
      </c>
      <c r="K163" s="88">
        <v>69.21</v>
      </c>
      <c r="L163" s="130"/>
      <c r="M163" s="129"/>
      <c r="N163" s="130">
        <f t="shared" si="20"/>
        <v>0</v>
      </c>
      <c r="O163" s="129"/>
      <c r="P163" s="129"/>
      <c r="Q163" s="129"/>
      <c r="R163" s="89"/>
      <c r="T163" s="90" t="s">
        <v>3</v>
      </c>
      <c r="U163" s="24" t="s">
        <v>39</v>
      </c>
      <c r="V163" s="91">
        <v>0.98</v>
      </c>
      <c r="W163" s="91">
        <f t="shared" si="21"/>
        <v>67.82579999999999</v>
      </c>
      <c r="X163" s="91">
        <v>0.31119</v>
      </c>
      <c r="Y163" s="91">
        <f t="shared" si="22"/>
        <v>21.537459899999998</v>
      </c>
      <c r="Z163" s="91">
        <v>0</v>
      </c>
      <c r="AA163" s="92">
        <f t="shared" si="23"/>
        <v>0</v>
      </c>
      <c r="AR163" s="7" t="s">
        <v>150</v>
      </c>
      <c r="AT163" s="7" t="s">
        <v>146</v>
      </c>
      <c r="AU163" s="7" t="s">
        <v>151</v>
      </c>
      <c r="AY163" s="7" t="s">
        <v>145</v>
      </c>
      <c r="BE163" s="93">
        <f t="shared" si="24"/>
        <v>0</v>
      </c>
      <c r="BF163" s="93">
        <f t="shared" si="25"/>
        <v>0</v>
      </c>
      <c r="BG163" s="93">
        <f t="shared" si="26"/>
        <v>0</v>
      </c>
      <c r="BH163" s="93">
        <f t="shared" si="27"/>
        <v>0</v>
      </c>
      <c r="BI163" s="93">
        <f t="shared" si="28"/>
        <v>0</v>
      </c>
      <c r="BJ163" s="7" t="s">
        <v>151</v>
      </c>
      <c r="BK163" s="94">
        <f t="shared" si="29"/>
        <v>0</v>
      </c>
      <c r="BL163" s="7" t="s">
        <v>150</v>
      </c>
      <c r="BM163" s="7" t="s">
        <v>234</v>
      </c>
    </row>
    <row r="164" spans="2:65" s="1" customFormat="1" ht="31.5" customHeight="1">
      <c r="B164" s="84"/>
      <c r="C164" s="85" t="s">
        <v>235</v>
      </c>
      <c r="D164" s="85" t="s">
        <v>146</v>
      </c>
      <c r="E164" s="86" t="s">
        <v>236</v>
      </c>
      <c r="F164" s="128" t="s">
        <v>237</v>
      </c>
      <c r="G164" s="129"/>
      <c r="H164" s="129"/>
      <c r="I164" s="129"/>
      <c r="J164" s="87" t="s">
        <v>238</v>
      </c>
      <c r="K164" s="88">
        <v>3</v>
      </c>
      <c r="L164" s="130"/>
      <c r="M164" s="129"/>
      <c r="N164" s="130">
        <f t="shared" si="20"/>
        <v>0</v>
      </c>
      <c r="O164" s="129"/>
      <c r="P164" s="129"/>
      <c r="Q164" s="129"/>
      <c r="R164" s="89"/>
      <c r="T164" s="90" t="s">
        <v>3</v>
      </c>
      <c r="U164" s="24" t="s">
        <v>39</v>
      </c>
      <c r="V164" s="91">
        <v>0.231</v>
      </c>
      <c r="W164" s="91">
        <f t="shared" si="21"/>
        <v>0.6930000000000001</v>
      </c>
      <c r="X164" s="91">
        <v>0.00692439</v>
      </c>
      <c r="Y164" s="91">
        <f t="shared" si="22"/>
        <v>0.02077317</v>
      </c>
      <c r="Z164" s="91">
        <v>0</v>
      </c>
      <c r="AA164" s="92">
        <f t="shared" si="23"/>
        <v>0</v>
      </c>
      <c r="AR164" s="7" t="s">
        <v>150</v>
      </c>
      <c r="AT164" s="7" t="s">
        <v>146</v>
      </c>
      <c r="AU164" s="7" t="s">
        <v>151</v>
      </c>
      <c r="AY164" s="7" t="s">
        <v>145</v>
      </c>
      <c r="BE164" s="93">
        <f t="shared" si="24"/>
        <v>0</v>
      </c>
      <c r="BF164" s="93">
        <f t="shared" si="25"/>
        <v>0</v>
      </c>
      <c r="BG164" s="93">
        <f t="shared" si="26"/>
        <v>0</v>
      </c>
      <c r="BH164" s="93">
        <f t="shared" si="27"/>
        <v>0</v>
      </c>
      <c r="BI164" s="93">
        <f t="shared" si="28"/>
        <v>0</v>
      </c>
      <c r="BJ164" s="7" t="s">
        <v>151</v>
      </c>
      <c r="BK164" s="94">
        <f t="shared" si="29"/>
        <v>0</v>
      </c>
      <c r="BL164" s="7" t="s">
        <v>150</v>
      </c>
      <c r="BM164" s="7" t="s">
        <v>239</v>
      </c>
    </row>
    <row r="165" spans="2:65" s="1" customFormat="1" ht="31.5" customHeight="1">
      <c r="B165" s="84"/>
      <c r="C165" s="95" t="s">
        <v>240</v>
      </c>
      <c r="D165" s="95" t="s">
        <v>180</v>
      </c>
      <c r="E165" s="96" t="s">
        <v>241</v>
      </c>
      <c r="F165" s="131" t="s">
        <v>242</v>
      </c>
      <c r="G165" s="132"/>
      <c r="H165" s="132"/>
      <c r="I165" s="132"/>
      <c r="J165" s="97" t="s">
        <v>238</v>
      </c>
      <c r="K165" s="98">
        <v>3.03</v>
      </c>
      <c r="L165" s="133"/>
      <c r="M165" s="132"/>
      <c r="N165" s="133">
        <f t="shared" si="20"/>
        <v>0</v>
      </c>
      <c r="O165" s="129"/>
      <c r="P165" s="129"/>
      <c r="Q165" s="129"/>
      <c r="R165" s="89"/>
      <c r="T165" s="90" t="s">
        <v>3</v>
      </c>
      <c r="U165" s="24" t="s">
        <v>39</v>
      </c>
      <c r="V165" s="91">
        <v>0</v>
      </c>
      <c r="W165" s="91">
        <f t="shared" si="21"/>
        <v>0</v>
      </c>
      <c r="X165" s="91">
        <v>0.026</v>
      </c>
      <c r="Y165" s="91">
        <f t="shared" si="22"/>
        <v>0.07877999999999999</v>
      </c>
      <c r="Z165" s="91">
        <v>0</v>
      </c>
      <c r="AA165" s="92">
        <f t="shared" si="23"/>
        <v>0</v>
      </c>
      <c r="AR165" s="7" t="s">
        <v>175</v>
      </c>
      <c r="AT165" s="7" t="s">
        <v>180</v>
      </c>
      <c r="AU165" s="7" t="s">
        <v>151</v>
      </c>
      <c r="AY165" s="7" t="s">
        <v>145</v>
      </c>
      <c r="BE165" s="93">
        <f t="shared" si="24"/>
        <v>0</v>
      </c>
      <c r="BF165" s="93">
        <f t="shared" si="25"/>
        <v>0</v>
      </c>
      <c r="BG165" s="93">
        <f t="shared" si="26"/>
        <v>0</v>
      </c>
      <c r="BH165" s="93">
        <f t="shared" si="27"/>
        <v>0</v>
      </c>
      <c r="BI165" s="93">
        <f t="shared" si="28"/>
        <v>0</v>
      </c>
      <c r="BJ165" s="7" t="s">
        <v>151</v>
      </c>
      <c r="BK165" s="94">
        <f t="shared" si="29"/>
        <v>0</v>
      </c>
      <c r="BL165" s="7" t="s">
        <v>150</v>
      </c>
      <c r="BM165" s="7" t="s">
        <v>243</v>
      </c>
    </row>
    <row r="166" spans="2:65" s="1" customFormat="1" ht="31.5" customHeight="1">
      <c r="B166" s="84"/>
      <c r="C166" s="85" t="s">
        <v>244</v>
      </c>
      <c r="D166" s="85" t="s">
        <v>146</v>
      </c>
      <c r="E166" s="86" t="s">
        <v>245</v>
      </c>
      <c r="F166" s="128" t="s">
        <v>246</v>
      </c>
      <c r="G166" s="129"/>
      <c r="H166" s="129"/>
      <c r="I166" s="129"/>
      <c r="J166" s="87" t="s">
        <v>238</v>
      </c>
      <c r="K166" s="88">
        <v>1</v>
      </c>
      <c r="L166" s="130"/>
      <c r="M166" s="129"/>
      <c r="N166" s="130">
        <f t="shared" si="20"/>
        <v>0</v>
      </c>
      <c r="O166" s="129"/>
      <c r="P166" s="129"/>
      <c r="Q166" s="129"/>
      <c r="R166" s="89"/>
      <c r="T166" s="90" t="s">
        <v>3</v>
      </c>
      <c r="U166" s="24" t="s">
        <v>39</v>
      </c>
      <c r="V166" s="91">
        <v>0.287</v>
      </c>
      <c r="W166" s="91">
        <f t="shared" si="21"/>
        <v>0.287</v>
      </c>
      <c r="X166" s="91">
        <v>0.00923</v>
      </c>
      <c r="Y166" s="91">
        <f t="shared" si="22"/>
        <v>0.00923</v>
      </c>
      <c r="Z166" s="91">
        <v>0</v>
      </c>
      <c r="AA166" s="92">
        <f t="shared" si="23"/>
        <v>0</v>
      </c>
      <c r="AR166" s="7" t="s">
        <v>150</v>
      </c>
      <c r="AT166" s="7" t="s">
        <v>146</v>
      </c>
      <c r="AU166" s="7" t="s">
        <v>151</v>
      </c>
      <c r="AY166" s="7" t="s">
        <v>145</v>
      </c>
      <c r="BE166" s="93">
        <f t="shared" si="24"/>
        <v>0</v>
      </c>
      <c r="BF166" s="93">
        <f t="shared" si="25"/>
        <v>0</v>
      </c>
      <c r="BG166" s="93">
        <f t="shared" si="26"/>
        <v>0</v>
      </c>
      <c r="BH166" s="93">
        <f t="shared" si="27"/>
        <v>0</v>
      </c>
      <c r="BI166" s="93">
        <f t="shared" si="28"/>
        <v>0</v>
      </c>
      <c r="BJ166" s="7" t="s">
        <v>151</v>
      </c>
      <c r="BK166" s="94">
        <f t="shared" si="29"/>
        <v>0</v>
      </c>
      <c r="BL166" s="7" t="s">
        <v>150</v>
      </c>
      <c r="BM166" s="7" t="s">
        <v>247</v>
      </c>
    </row>
    <row r="167" spans="2:65" s="1" customFormat="1" ht="31.5" customHeight="1">
      <c r="B167" s="84"/>
      <c r="C167" s="95" t="s">
        <v>248</v>
      </c>
      <c r="D167" s="95" t="s">
        <v>180</v>
      </c>
      <c r="E167" s="96" t="s">
        <v>249</v>
      </c>
      <c r="F167" s="131" t="s">
        <v>250</v>
      </c>
      <c r="G167" s="132"/>
      <c r="H167" s="132"/>
      <c r="I167" s="132"/>
      <c r="J167" s="97" t="s">
        <v>238</v>
      </c>
      <c r="K167" s="98">
        <v>1.01</v>
      </c>
      <c r="L167" s="133"/>
      <c r="M167" s="132"/>
      <c r="N167" s="133">
        <f t="shared" si="20"/>
        <v>0</v>
      </c>
      <c r="O167" s="129"/>
      <c r="P167" s="129"/>
      <c r="Q167" s="129"/>
      <c r="R167" s="89"/>
      <c r="T167" s="90" t="s">
        <v>3</v>
      </c>
      <c r="U167" s="24" t="s">
        <v>39</v>
      </c>
      <c r="V167" s="91">
        <v>0</v>
      </c>
      <c r="W167" s="91">
        <f t="shared" si="21"/>
        <v>0</v>
      </c>
      <c r="X167" s="91">
        <v>0.117</v>
      </c>
      <c r="Y167" s="91">
        <f t="shared" si="22"/>
        <v>0.11817000000000001</v>
      </c>
      <c r="Z167" s="91">
        <v>0</v>
      </c>
      <c r="AA167" s="92">
        <f t="shared" si="23"/>
        <v>0</v>
      </c>
      <c r="AR167" s="7" t="s">
        <v>175</v>
      </c>
      <c r="AT167" s="7" t="s">
        <v>180</v>
      </c>
      <c r="AU167" s="7" t="s">
        <v>151</v>
      </c>
      <c r="AY167" s="7" t="s">
        <v>145</v>
      </c>
      <c r="BE167" s="93">
        <f t="shared" si="24"/>
        <v>0</v>
      </c>
      <c r="BF167" s="93">
        <f t="shared" si="25"/>
        <v>0</v>
      </c>
      <c r="BG167" s="93">
        <f t="shared" si="26"/>
        <v>0</v>
      </c>
      <c r="BH167" s="93">
        <f t="shared" si="27"/>
        <v>0</v>
      </c>
      <c r="BI167" s="93">
        <f t="shared" si="28"/>
        <v>0</v>
      </c>
      <c r="BJ167" s="7" t="s">
        <v>151</v>
      </c>
      <c r="BK167" s="94">
        <f t="shared" si="29"/>
        <v>0</v>
      </c>
      <c r="BL167" s="7" t="s">
        <v>150</v>
      </c>
      <c r="BM167" s="7" t="s">
        <v>251</v>
      </c>
    </row>
    <row r="168" spans="2:65" s="1" customFormat="1" ht="31.5" customHeight="1">
      <c r="B168" s="84"/>
      <c r="C168" s="85" t="s">
        <v>252</v>
      </c>
      <c r="D168" s="85" t="s">
        <v>146</v>
      </c>
      <c r="E168" s="86" t="s">
        <v>253</v>
      </c>
      <c r="F168" s="128" t="s">
        <v>254</v>
      </c>
      <c r="G168" s="129"/>
      <c r="H168" s="129"/>
      <c r="I168" s="129"/>
      <c r="J168" s="87" t="s">
        <v>204</v>
      </c>
      <c r="K168" s="88">
        <v>19.433</v>
      </c>
      <c r="L168" s="130"/>
      <c r="M168" s="129"/>
      <c r="N168" s="130">
        <f t="shared" si="20"/>
        <v>0</v>
      </c>
      <c r="O168" s="129"/>
      <c r="P168" s="129"/>
      <c r="Q168" s="129"/>
      <c r="R168" s="89"/>
      <c r="T168" s="90" t="s">
        <v>3</v>
      </c>
      <c r="U168" s="24" t="s">
        <v>39</v>
      </c>
      <c r="V168" s="91">
        <v>0.518</v>
      </c>
      <c r="W168" s="91">
        <f t="shared" si="21"/>
        <v>10.066294000000001</v>
      </c>
      <c r="X168" s="91">
        <v>0.11929</v>
      </c>
      <c r="Y168" s="91">
        <f t="shared" si="22"/>
        <v>2.3181625699999997</v>
      </c>
      <c r="Z168" s="91">
        <v>0</v>
      </c>
      <c r="AA168" s="92">
        <f t="shared" si="23"/>
        <v>0</v>
      </c>
      <c r="AR168" s="7" t="s">
        <v>150</v>
      </c>
      <c r="AT168" s="7" t="s">
        <v>146</v>
      </c>
      <c r="AU168" s="7" t="s">
        <v>151</v>
      </c>
      <c r="AY168" s="7" t="s">
        <v>145</v>
      </c>
      <c r="BE168" s="93">
        <f t="shared" si="24"/>
        <v>0</v>
      </c>
      <c r="BF168" s="93">
        <f t="shared" si="25"/>
        <v>0</v>
      </c>
      <c r="BG168" s="93">
        <f t="shared" si="26"/>
        <v>0</v>
      </c>
      <c r="BH168" s="93">
        <f t="shared" si="27"/>
        <v>0</v>
      </c>
      <c r="BI168" s="93">
        <f t="shared" si="28"/>
        <v>0</v>
      </c>
      <c r="BJ168" s="7" t="s">
        <v>151</v>
      </c>
      <c r="BK168" s="94">
        <f t="shared" si="29"/>
        <v>0</v>
      </c>
      <c r="BL168" s="7" t="s">
        <v>150</v>
      </c>
      <c r="BM168" s="7" t="s">
        <v>255</v>
      </c>
    </row>
    <row r="169" spans="2:65" s="1" customFormat="1" ht="31.5" customHeight="1">
      <c r="B169" s="84"/>
      <c r="C169" s="85" t="s">
        <v>256</v>
      </c>
      <c r="D169" s="85" t="s">
        <v>146</v>
      </c>
      <c r="E169" s="86" t="s">
        <v>257</v>
      </c>
      <c r="F169" s="128" t="s">
        <v>258</v>
      </c>
      <c r="G169" s="129"/>
      <c r="H169" s="129"/>
      <c r="I169" s="129"/>
      <c r="J169" s="87" t="s">
        <v>204</v>
      </c>
      <c r="K169" s="88">
        <v>15.152</v>
      </c>
      <c r="L169" s="130"/>
      <c r="M169" s="129"/>
      <c r="N169" s="130">
        <f t="shared" si="20"/>
        <v>0</v>
      </c>
      <c r="O169" s="129"/>
      <c r="P169" s="129"/>
      <c r="Q169" s="129"/>
      <c r="R169" s="89"/>
      <c r="T169" s="90" t="s">
        <v>3</v>
      </c>
      <c r="U169" s="24" t="s">
        <v>39</v>
      </c>
      <c r="V169" s="91">
        <v>0.558</v>
      </c>
      <c r="W169" s="91">
        <f t="shared" si="21"/>
        <v>8.454816000000001</v>
      </c>
      <c r="X169" s="91">
        <v>0.1536</v>
      </c>
      <c r="Y169" s="91">
        <f t="shared" si="22"/>
        <v>2.3273471999999997</v>
      </c>
      <c r="Z169" s="91">
        <v>0</v>
      </c>
      <c r="AA169" s="92">
        <f t="shared" si="23"/>
        <v>0</v>
      </c>
      <c r="AR169" s="7" t="s">
        <v>150</v>
      </c>
      <c r="AT169" s="7" t="s">
        <v>146</v>
      </c>
      <c r="AU169" s="7" t="s">
        <v>151</v>
      </c>
      <c r="AY169" s="7" t="s">
        <v>145</v>
      </c>
      <c r="BE169" s="93">
        <f t="shared" si="24"/>
        <v>0</v>
      </c>
      <c r="BF169" s="93">
        <f t="shared" si="25"/>
        <v>0</v>
      </c>
      <c r="BG169" s="93">
        <f t="shared" si="26"/>
        <v>0</v>
      </c>
      <c r="BH169" s="93">
        <f t="shared" si="27"/>
        <v>0</v>
      </c>
      <c r="BI169" s="93">
        <f t="shared" si="28"/>
        <v>0</v>
      </c>
      <c r="BJ169" s="7" t="s">
        <v>151</v>
      </c>
      <c r="BK169" s="94">
        <f t="shared" si="29"/>
        <v>0</v>
      </c>
      <c r="BL169" s="7" t="s">
        <v>150</v>
      </c>
      <c r="BM169" s="7" t="s">
        <v>259</v>
      </c>
    </row>
    <row r="170" spans="2:63" s="5" customFormat="1" ht="29.25" customHeight="1">
      <c r="B170" s="73"/>
      <c r="C170" s="74"/>
      <c r="D170" s="83" t="s">
        <v>106</v>
      </c>
      <c r="E170" s="83"/>
      <c r="F170" s="83"/>
      <c r="G170" s="83"/>
      <c r="H170" s="83"/>
      <c r="I170" s="83"/>
      <c r="J170" s="83"/>
      <c r="K170" s="83"/>
      <c r="L170" s="83"/>
      <c r="M170" s="83"/>
      <c r="N170" s="121">
        <f>BK170</f>
        <v>0</v>
      </c>
      <c r="O170" s="122"/>
      <c r="P170" s="122"/>
      <c r="Q170" s="122"/>
      <c r="R170" s="76"/>
      <c r="T170" s="77"/>
      <c r="U170" s="74"/>
      <c r="V170" s="74"/>
      <c r="W170" s="78">
        <f>SUM(W171:W186)</f>
        <v>125.438405</v>
      </c>
      <c r="X170" s="74"/>
      <c r="Y170" s="78">
        <f>SUM(Y171:Y186)</f>
        <v>50.45516871</v>
      </c>
      <c r="Z170" s="74"/>
      <c r="AA170" s="79">
        <f>SUM(AA171:AA186)</f>
        <v>0</v>
      </c>
      <c r="AR170" s="80" t="s">
        <v>79</v>
      </c>
      <c r="AT170" s="81" t="s">
        <v>71</v>
      </c>
      <c r="AU170" s="81" t="s">
        <v>79</v>
      </c>
      <c r="AY170" s="80" t="s">
        <v>145</v>
      </c>
      <c r="BK170" s="82">
        <f>SUM(BK171:BK186)</f>
        <v>0</v>
      </c>
    </row>
    <row r="171" spans="2:65" s="1" customFormat="1" ht="22.5" customHeight="1">
      <c r="B171" s="84"/>
      <c r="C171" s="85" t="s">
        <v>260</v>
      </c>
      <c r="D171" s="85" t="s">
        <v>146</v>
      </c>
      <c r="E171" s="86" t="s">
        <v>261</v>
      </c>
      <c r="F171" s="128" t="s">
        <v>262</v>
      </c>
      <c r="G171" s="129"/>
      <c r="H171" s="129"/>
      <c r="I171" s="129"/>
      <c r="J171" s="87" t="s">
        <v>149</v>
      </c>
      <c r="K171" s="88">
        <v>3.472</v>
      </c>
      <c r="L171" s="130"/>
      <c r="M171" s="129"/>
      <c r="N171" s="130">
        <f aca="true" t="shared" si="30" ref="N171:N186">ROUND(L171*K171,3)</f>
        <v>0</v>
      </c>
      <c r="O171" s="129"/>
      <c r="P171" s="129"/>
      <c r="Q171" s="129"/>
      <c r="R171" s="89"/>
      <c r="T171" s="90" t="s">
        <v>3</v>
      </c>
      <c r="U171" s="24" t="s">
        <v>39</v>
      </c>
      <c r="V171" s="91">
        <v>1.007</v>
      </c>
      <c r="W171" s="91">
        <f aca="true" t="shared" si="31" ref="W171:W186">V171*K171</f>
        <v>3.4963039999999994</v>
      </c>
      <c r="X171" s="91">
        <v>2.4506</v>
      </c>
      <c r="Y171" s="91">
        <f aca="true" t="shared" si="32" ref="Y171:Y186">X171*K171</f>
        <v>8.5084832</v>
      </c>
      <c r="Z171" s="91">
        <v>0</v>
      </c>
      <c r="AA171" s="92">
        <f aca="true" t="shared" si="33" ref="AA171:AA186">Z171*K171</f>
        <v>0</v>
      </c>
      <c r="AR171" s="7" t="s">
        <v>150</v>
      </c>
      <c r="AT171" s="7" t="s">
        <v>146</v>
      </c>
      <c r="AU171" s="7" t="s">
        <v>151</v>
      </c>
      <c r="AY171" s="7" t="s">
        <v>145</v>
      </c>
      <c r="BE171" s="93">
        <f aca="true" t="shared" si="34" ref="BE171:BE186">IF(U171="základná",N171,0)</f>
        <v>0</v>
      </c>
      <c r="BF171" s="93">
        <f aca="true" t="shared" si="35" ref="BF171:BF186">IF(U171="znížená",N171,0)</f>
        <v>0</v>
      </c>
      <c r="BG171" s="93">
        <f aca="true" t="shared" si="36" ref="BG171:BG186">IF(U171="zákl. prenesená",N171,0)</f>
        <v>0</v>
      </c>
      <c r="BH171" s="93">
        <f aca="true" t="shared" si="37" ref="BH171:BH186">IF(U171="zníž. prenesená",N171,0)</f>
        <v>0</v>
      </c>
      <c r="BI171" s="93">
        <f aca="true" t="shared" si="38" ref="BI171:BI186">IF(U171="nulová",N171,0)</f>
        <v>0</v>
      </c>
      <c r="BJ171" s="7" t="s">
        <v>151</v>
      </c>
      <c r="BK171" s="94">
        <f aca="true" t="shared" si="39" ref="BK171:BK186">ROUND(L171*K171,3)</f>
        <v>0</v>
      </c>
      <c r="BL171" s="7" t="s">
        <v>150</v>
      </c>
      <c r="BM171" s="7" t="s">
        <v>263</v>
      </c>
    </row>
    <row r="172" spans="2:65" s="1" customFormat="1" ht="22.5" customHeight="1">
      <c r="B172" s="84"/>
      <c r="C172" s="85" t="s">
        <v>264</v>
      </c>
      <c r="D172" s="85" t="s">
        <v>146</v>
      </c>
      <c r="E172" s="86" t="s">
        <v>265</v>
      </c>
      <c r="F172" s="128" t="s">
        <v>266</v>
      </c>
      <c r="G172" s="129"/>
      <c r="H172" s="129"/>
      <c r="I172" s="129"/>
      <c r="J172" s="87" t="s">
        <v>204</v>
      </c>
      <c r="K172" s="88">
        <v>26.831</v>
      </c>
      <c r="L172" s="130"/>
      <c r="M172" s="129"/>
      <c r="N172" s="130">
        <f t="shared" si="30"/>
        <v>0</v>
      </c>
      <c r="O172" s="129"/>
      <c r="P172" s="129"/>
      <c r="Q172" s="129"/>
      <c r="R172" s="89"/>
      <c r="T172" s="90" t="s">
        <v>3</v>
      </c>
      <c r="U172" s="24" t="s">
        <v>39</v>
      </c>
      <c r="V172" s="91">
        <v>0.736</v>
      </c>
      <c r="W172" s="91">
        <f t="shared" si="31"/>
        <v>19.747616</v>
      </c>
      <c r="X172" s="91">
        <v>0.07058</v>
      </c>
      <c r="Y172" s="91">
        <f t="shared" si="32"/>
        <v>1.89373198</v>
      </c>
      <c r="Z172" s="91">
        <v>0</v>
      </c>
      <c r="AA172" s="92">
        <f t="shared" si="33"/>
        <v>0</v>
      </c>
      <c r="AR172" s="7" t="s">
        <v>150</v>
      </c>
      <c r="AT172" s="7" t="s">
        <v>146</v>
      </c>
      <c r="AU172" s="7" t="s">
        <v>151</v>
      </c>
      <c r="AY172" s="7" t="s">
        <v>145</v>
      </c>
      <c r="BE172" s="93">
        <f t="shared" si="34"/>
        <v>0</v>
      </c>
      <c r="BF172" s="93">
        <f t="shared" si="35"/>
        <v>0</v>
      </c>
      <c r="BG172" s="93">
        <f t="shared" si="36"/>
        <v>0</v>
      </c>
      <c r="BH172" s="93">
        <f t="shared" si="37"/>
        <v>0</v>
      </c>
      <c r="BI172" s="93">
        <f t="shared" si="38"/>
        <v>0</v>
      </c>
      <c r="BJ172" s="7" t="s">
        <v>151</v>
      </c>
      <c r="BK172" s="94">
        <f t="shared" si="39"/>
        <v>0</v>
      </c>
      <c r="BL172" s="7" t="s">
        <v>150</v>
      </c>
      <c r="BM172" s="7" t="s">
        <v>267</v>
      </c>
    </row>
    <row r="173" spans="2:65" s="1" customFormat="1" ht="22.5" customHeight="1">
      <c r="B173" s="84"/>
      <c r="C173" s="85" t="s">
        <v>268</v>
      </c>
      <c r="D173" s="85" t="s">
        <v>146</v>
      </c>
      <c r="E173" s="86" t="s">
        <v>269</v>
      </c>
      <c r="F173" s="128" t="s">
        <v>270</v>
      </c>
      <c r="G173" s="129"/>
      <c r="H173" s="129"/>
      <c r="I173" s="129"/>
      <c r="J173" s="87" t="s">
        <v>204</v>
      </c>
      <c r="K173" s="88">
        <v>26.831</v>
      </c>
      <c r="L173" s="130"/>
      <c r="M173" s="129"/>
      <c r="N173" s="130">
        <f t="shared" si="30"/>
        <v>0</v>
      </c>
      <c r="O173" s="129"/>
      <c r="P173" s="129"/>
      <c r="Q173" s="129"/>
      <c r="R173" s="89"/>
      <c r="T173" s="90" t="s">
        <v>3</v>
      </c>
      <c r="U173" s="24" t="s">
        <v>39</v>
      </c>
      <c r="V173" s="91">
        <v>0.326</v>
      </c>
      <c r="W173" s="91">
        <f t="shared" si="31"/>
        <v>8.746906000000001</v>
      </c>
      <c r="X173" s="91">
        <v>0</v>
      </c>
      <c r="Y173" s="91">
        <f t="shared" si="32"/>
        <v>0</v>
      </c>
      <c r="Z173" s="91">
        <v>0</v>
      </c>
      <c r="AA173" s="92">
        <f t="shared" si="33"/>
        <v>0</v>
      </c>
      <c r="AR173" s="7" t="s">
        <v>150</v>
      </c>
      <c r="AT173" s="7" t="s">
        <v>146</v>
      </c>
      <c r="AU173" s="7" t="s">
        <v>151</v>
      </c>
      <c r="AY173" s="7" t="s">
        <v>145</v>
      </c>
      <c r="BE173" s="93">
        <f t="shared" si="34"/>
        <v>0</v>
      </c>
      <c r="BF173" s="93">
        <f t="shared" si="35"/>
        <v>0</v>
      </c>
      <c r="BG173" s="93">
        <f t="shared" si="36"/>
        <v>0</v>
      </c>
      <c r="BH173" s="93">
        <f t="shared" si="37"/>
        <v>0</v>
      </c>
      <c r="BI173" s="93">
        <f t="shared" si="38"/>
        <v>0</v>
      </c>
      <c r="BJ173" s="7" t="s">
        <v>151</v>
      </c>
      <c r="BK173" s="94">
        <f t="shared" si="39"/>
        <v>0</v>
      </c>
      <c r="BL173" s="7" t="s">
        <v>150</v>
      </c>
      <c r="BM173" s="7" t="s">
        <v>271</v>
      </c>
    </row>
    <row r="174" spans="2:65" s="1" customFormat="1" ht="31.5" customHeight="1">
      <c r="B174" s="84"/>
      <c r="C174" s="85" t="s">
        <v>272</v>
      </c>
      <c r="D174" s="85" t="s">
        <v>146</v>
      </c>
      <c r="E174" s="86" t="s">
        <v>273</v>
      </c>
      <c r="F174" s="128" t="s">
        <v>274</v>
      </c>
      <c r="G174" s="129"/>
      <c r="H174" s="129"/>
      <c r="I174" s="129"/>
      <c r="J174" s="87" t="s">
        <v>204</v>
      </c>
      <c r="K174" s="88">
        <v>12.106</v>
      </c>
      <c r="L174" s="130"/>
      <c r="M174" s="129"/>
      <c r="N174" s="130">
        <f t="shared" si="30"/>
        <v>0</v>
      </c>
      <c r="O174" s="129"/>
      <c r="P174" s="129"/>
      <c r="Q174" s="129"/>
      <c r="R174" s="89"/>
      <c r="T174" s="90" t="s">
        <v>3</v>
      </c>
      <c r="U174" s="24" t="s">
        <v>39</v>
      </c>
      <c r="V174" s="91">
        <v>0.945</v>
      </c>
      <c r="W174" s="91">
        <f t="shared" si="31"/>
        <v>11.44017</v>
      </c>
      <c r="X174" s="91">
        <v>0.09673</v>
      </c>
      <c r="Y174" s="91">
        <f t="shared" si="32"/>
        <v>1.17101338</v>
      </c>
      <c r="Z174" s="91">
        <v>0</v>
      </c>
      <c r="AA174" s="92">
        <f t="shared" si="33"/>
        <v>0</v>
      </c>
      <c r="AR174" s="7" t="s">
        <v>150</v>
      </c>
      <c r="AT174" s="7" t="s">
        <v>146</v>
      </c>
      <c r="AU174" s="7" t="s">
        <v>151</v>
      </c>
      <c r="AY174" s="7" t="s">
        <v>145</v>
      </c>
      <c r="BE174" s="93">
        <f t="shared" si="34"/>
        <v>0</v>
      </c>
      <c r="BF174" s="93">
        <f t="shared" si="35"/>
        <v>0</v>
      </c>
      <c r="BG174" s="93">
        <f t="shared" si="36"/>
        <v>0</v>
      </c>
      <c r="BH174" s="93">
        <f t="shared" si="37"/>
        <v>0</v>
      </c>
      <c r="BI174" s="93">
        <f t="shared" si="38"/>
        <v>0</v>
      </c>
      <c r="BJ174" s="7" t="s">
        <v>151</v>
      </c>
      <c r="BK174" s="94">
        <f t="shared" si="39"/>
        <v>0</v>
      </c>
      <c r="BL174" s="7" t="s">
        <v>150</v>
      </c>
      <c r="BM174" s="7" t="s">
        <v>275</v>
      </c>
    </row>
    <row r="175" spans="2:65" s="1" customFormat="1" ht="31.5" customHeight="1">
      <c r="B175" s="84"/>
      <c r="C175" s="85" t="s">
        <v>276</v>
      </c>
      <c r="D175" s="85" t="s">
        <v>146</v>
      </c>
      <c r="E175" s="86" t="s">
        <v>277</v>
      </c>
      <c r="F175" s="128" t="s">
        <v>278</v>
      </c>
      <c r="G175" s="129"/>
      <c r="H175" s="129"/>
      <c r="I175" s="129"/>
      <c r="J175" s="87" t="s">
        <v>204</v>
      </c>
      <c r="K175" s="88">
        <v>12.106</v>
      </c>
      <c r="L175" s="130"/>
      <c r="M175" s="129"/>
      <c r="N175" s="130">
        <f t="shared" si="30"/>
        <v>0</v>
      </c>
      <c r="O175" s="129"/>
      <c r="P175" s="129"/>
      <c r="Q175" s="129"/>
      <c r="R175" s="89"/>
      <c r="T175" s="90" t="s">
        <v>3</v>
      </c>
      <c r="U175" s="24" t="s">
        <v>39</v>
      </c>
      <c r="V175" s="91">
        <v>0.328</v>
      </c>
      <c r="W175" s="91">
        <f t="shared" si="31"/>
        <v>3.970768</v>
      </c>
      <c r="X175" s="91">
        <v>0</v>
      </c>
      <c r="Y175" s="91">
        <f t="shared" si="32"/>
        <v>0</v>
      </c>
      <c r="Z175" s="91">
        <v>0</v>
      </c>
      <c r="AA175" s="92">
        <f t="shared" si="33"/>
        <v>0</v>
      </c>
      <c r="AR175" s="7" t="s">
        <v>150</v>
      </c>
      <c r="AT175" s="7" t="s">
        <v>146</v>
      </c>
      <c r="AU175" s="7" t="s">
        <v>151</v>
      </c>
      <c r="AY175" s="7" t="s">
        <v>145</v>
      </c>
      <c r="BE175" s="93">
        <f t="shared" si="34"/>
        <v>0</v>
      </c>
      <c r="BF175" s="93">
        <f t="shared" si="35"/>
        <v>0</v>
      </c>
      <c r="BG175" s="93">
        <f t="shared" si="36"/>
        <v>0</v>
      </c>
      <c r="BH175" s="93">
        <f t="shared" si="37"/>
        <v>0</v>
      </c>
      <c r="BI175" s="93">
        <f t="shared" si="38"/>
        <v>0</v>
      </c>
      <c r="BJ175" s="7" t="s">
        <v>151</v>
      </c>
      <c r="BK175" s="94">
        <f t="shared" si="39"/>
        <v>0</v>
      </c>
      <c r="BL175" s="7" t="s">
        <v>150</v>
      </c>
      <c r="BM175" s="7" t="s">
        <v>279</v>
      </c>
    </row>
    <row r="176" spans="2:65" s="1" customFormat="1" ht="31.5" customHeight="1">
      <c r="B176" s="84"/>
      <c r="C176" s="85" t="s">
        <v>280</v>
      </c>
      <c r="D176" s="85" t="s">
        <v>146</v>
      </c>
      <c r="E176" s="86" t="s">
        <v>281</v>
      </c>
      <c r="F176" s="128" t="s">
        <v>282</v>
      </c>
      <c r="G176" s="129"/>
      <c r="H176" s="129"/>
      <c r="I176" s="129"/>
      <c r="J176" s="87" t="s">
        <v>149</v>
      </c>
      <c r="K176" s="88">
        <v>7.582</v>
      </c>
      <c r="L176" s="130"/>
      <c r="M176" s="129"/>
      <c r="N176" s="130">
        <f t="shared" si="30"/>
        <v>0</v>
      </c>
      <c r="O176" s="129"/>
      <c r="P176" s="129"/>
      <c r="Q176" s="129"/>
      <c r="R176" s="89"/>
      <c r="T176" s="90" t="s">
        <v>3</v>
      </c>
      <c r="U176" s="24" t="s">
        <v>39</v>
      </c>
      <c r="V176" s="91">
        <v>1.371</v>
      </c>
      <c r="W176" s="91">
        <f t="shared" si="31"/>
        <v>10.394922</v>
      </c>
      <c r="X176" s="91">
        <v>2.48233</v>
      </c>
      <c r="Y176" s="91">
        <f t="shared" si="32"/>
        <v>18.82102606</v>
      </c>
      <c r="Z176" s="91">
        <v>0</v>
      </c>
      <c r="AA176" s="92">
        <f t="shared" si="33"/>
        <v>0</v>
      </c>
      <c r="AR176" s="7" t="s">
        <v>150</v>
      </c>
      <c r="AT176" s="7" t="s">
        <v>146</v>
      </c>
      <c r="AU176" s="7" t="s">
        <v>151</v>
      </c>
      <c r="AY176" s="7" t="s">
        <v>145</v>
      </c>
      <c r="BE176" s="93">
        <f t="shared" si="34"/>
        <v>0</v>
      </c>
      <c r="BF176" s="93">
        <f t="shared" si="35"/>
        <v>0</v>
      </c>
      <c r="BG176" s="93">
        <f t="shared" si="36"/>
        <v>0</v>
      </c>
      <c r="BH176" s="93">
        <f t="shared" si="37"/>
        <v>0</v>
      </c>
      <c r="BI176" s="93">
        <f t="shared" si="38"/>
        <v>0</v>
      </c>
      <c r="BJ176" s="7" t="s">
        <v>151</v>
      </c>
      <c r="BK176" s="94">
        <f t="shared" si="39"/>
        <v>0</v>
      </c>
      <c r="BL176" s="7" t="s">
        <v>150</v>
      </c>
      <c r="BM176" s="7" t="s">
        <v>283</v>
      </c>
    </row>
    <row r="177" spans="2:65" s="1" customFormat="1" ht="31.5" customHeight="1">
      <c r="B177" s="84"/>
      <c r="C177" s="85" t="s">
        <v>284</v>
      </c>
      <c r="D177" s="85" t="s">
        <v>146</v>
      </c>
      <c r="E177" s="86" t="s">
        <v>285</v>
      </c>
      <c r="F177" s="128" t="s">
        <v>286</v>
      </c>
      <c r="G177" s="129"/>
      <c r="H177" s="129"/>
      <c r="I177" s="129"/>
      <c r="J177" s="87" t="s">
        <v>204</v>
      </c>
      <c r="K177" s="88">
        <v>31.363</v>
      </c>
      <c r="L177" s="130"/>
      <c r="M177" s="129"/>
      <c r="N177" s="130">
        <f t="shared" si="30"/>
        <v>0</v>
      </c>
      <c r="O177" s="129"/>
      <c r="P177" s="129"/>
      <c r="Q177" s="129"/>
      <c r="R177" s="89"/>
      <c r="T177" s="90" t="s">
        <v>3</v>
      </c>
      <c r="U177" s="24" t="s">
        <v>39</v>
      </c>
      <c r="V177" s="91">
        <v>0.482</v>
      </c>
      <c r="W177" s="91">
        <f t="shared" si="31"/>
        <v>15.116966</v>
      </c>
      <c r="X177" s="91">
        <v>0.01854</v>
      </c>
      <c r="Y177" s="91">
        <f t="shared" si="32"/>
        <v>0.58147002</v>
      </c>
      <c r="Z177" s="91">
        <v>0</v>
      </c>
      <c r="AA177" s="92">
        <f t="shared" si="33"/>
        <v>0</v>
      </c>
      <c r="AR177" s="7" t="s">
        <v>150</v>
      </c>
      <c r="AT177" s="7" t="s">
        <v>146</v>
      </c>
      <c r="AU177" s="7" t="s">
        <v>151</v>
      </c>
      <c r="AY177" s="7" t="s">
        <v>145</v>
      </c>
      <c r="BE177" s="93">
        <f t="shared" si="34"/>
        <v>0</v>
      </c>
      <c r="BF177" s="93">
        <f t="shared" si="35"/>
        <v>0</v>
      </c>
      <c r="BG177" s="93">
        <f t="shared" si="36"/>
        <v>0</v>
      </c>
      <c r="BH177" s="93">
        <f t="shared" si="37"/>
        <v>0</v>
      </c>
      <c r="BI177" s="93">
        <f t="shared" si="38"/>
        <v>0</v>
      </c>
      <c r="BJ177" s="7" t="s">
        <v>151</v>
      </c>
      <c r="BK177" s="94">
        <f t="shared" si="39"/>
        <v>0</v>
      </c>
      <c r="BL177" s="7" t="s">
        <v>150</v>
      </c>
      <c r="BM177" s="7" t="s">
        <v>287</v>
      </c>
    </row>
    <row r="178" spans="2:65" s="1" customFormat="1" ht="31.5" customHeight="1">
      <c r="B178" s="84"/>
      <c r="C178" s="85" t="s">
        <v>288</v>
      </c>
      <c r="D178" s="85" t="s">
        <v>146</v>
      </c>
      <c r="E178" s="86" t="s">
        <v>289</v>
      </c>
      <c r="F178" s="128" t="s">
        <v>290</v>
      </c>
      <c r="G178" s="129"/>
      <c r="H178" s="129"/>
      <c r="I178" s="129"/>
      <c r="J178" s="87" t="s">
        <v>204</v>
      </c>
      <c r="K178" s="88">
        <v>31.363</v>
      </c>
      <c r="L178" s="130"/>
      <c r="M178" s="129"/>
      <c r="N178" s="130">
        <f t="shared" si="30"/>
        <v>0</v>
      </c>
      <c r="O178" s="129"/>
      <c r="P178" s="129"/>
      <c r="Q178" s="129"/>
      <c r="R178" s="89"/>
      <c r="T178" s="90" t="s">
        <v>3</v>
      </c>
      <c r="U178" s="24" t="s">
        <v>39</v>
      </c>
      <c r="V178" s="91">
        <v>0.239</v>
      </c>
      <c r="W178" s="91">
        <f t="shared" si="31"/>
        <v>7.495756999999999</v>
      </c>
      <c r="X178" s="91">
        <v>0</v>
      </c>
      <c r="Y178" s="91">
        <f t="shared" si="32"/>
        <v>0</v>
      </c>
      <c r="Z178" s="91">
        <v>0</v>
      </c>
      <c r="AA178" s="92">
        <f t="shared" si="33"/>
        <v>0</v>
      </c>
      <c r="AR178" s="7" t="s">
        <v>150</v>
      </c>
      <c r="AT178" s="7" t="s">
        <v>146</v>
      </c>
      <c r="AU178" s="7" t="s">
        <v>151</v>
      </c>
      <c r="AY178" s="7" t="s">
        <v>145</v>
      </c>
      <c r="BE178" s="93">
        <f t="shared" si="34"/>
        <v>0</v>
      </c>
      <c r="BF178" s="93">
        <f t="shared" si="35"/>
        <v>0</v>
      </c>
      <c r="BG178" s="93">
        <f t="shared" si="36"/>
        <v>0</v>
      </c>
      <c r="BH178" s="93">
        <f t="shared" si="37"/>
        <v>0</v>
      </c>
      <c r="BI178" s="93">
        <f t="shared" si="38"/>
        <v>0</v>
      </c>
      <c r="BJ178" s="7" t="s">
        <v>151</v>
      </c>
      <c r="BK178" s="94">
        <f t="shared" si="39"/>
        <v>0</v>
      </c>
      <c r="BL178" s="7" t="s">
        <v>150</v>
      </c>
      <c r="BM178" s="7" t="s">
        <v>291</v>
      </c>
    </row>
    <row r="179" spans="2:65" s="1" customFormat="1" ht="31.5" customHeight="1">
      <c r="B179" s="84"/>
      <c r="C179" s="85" t="s">
        <v>292</v>
      </c>
      <c r="D179" s="85" t="s">
        <v>146</v>
      </c>
      <c r="E179" s="86" t="s">
        <v>293</v>
      </c>
      <c r="F179" s="128" t="s">
        <v>294</v>
      </c>
      <c r="G179" s="129"/>
      <c r="H179" s="129"/>
      <c r="I179" s="129"/>
      <c r="J179" s="87" t="s">
        <v>195</v>
      </c>
      <c r="K179" s="88">
        <v>0.719</v>
      </c>
      <c r="L179" s="130"/>
      <c r="M179" s="129"/>
      <c r="N179" s="130">
        <f t="shared" si="30"/>
        <v>0</v>
      </c>
      <c r="O179" s="129"/>
      <c r="P179" s="129"/>
      <c r="Q179" s="129"/>
      <c r="R179" s="89"/>
      <c r="T179" s="90" t="s">
        <v>3</v>
      </c>
      <c r="U179" s="24" t="s">
        <v>39</v>
      </c>
      <c r="V179" s="91">
        <v>26.532</v>
      </c>
      <c r="W179" s="91">
        <f t="shared" si="31"/>
        <v>19.076508</v>
      </c>
      <c r="X179" s="91">
        <v>1.01684</v>
      </c>
      <c r="Y179" s="91">
        <f t="shared" si="32"/>
        <v>0.73110796</v>
      </c>
      <c r="Z179" s="91">
        <v>0</v>
      </c>
      <c r="AA179" s="92">
        <f t="shared" si="33"/>
        <v>0</v>
      </c>
      <c r="AR179" s="7" t="s">
        <v>150</v>
      </c>
      <c r="AT179" s="7" t="s">
        <v>146</v>
      </c>
      <c r="AU179" s="7" t="s">
        <v>151</v>
      </c>
      <c r="AY179" s="7" t="s">
        <v>145</v>
      </c>
      <c r="BE179" s="93">
        <f t="shared" si="34"/>
        <v>0</v>
      </c>
      <c r="BF179" s="93">
        <f t="shared" si="35"/>
        <v>0</v>
      </c>
      <c r="BG179" s="93">
        <f t="shared" si="36"/>
        <v>0</v>
      </c>
      <c r="BH179" s="93">
        <f t="shared" si="37"/>
        <v>0</v>
      </c>
      <c r="BI179" s="93">
        <f t="shared" si="38"/>
        <v>0</v>
      </c>
      <c r="BJ179" s="7" t="s">
        <v>151</v>
      </c>
      <c r="BK179" s="94">
        <f t="shared" si="39"/>
        <v>0</v>
      </c>
      <c r="BL179" s="7" t="s">
        <v>150</v>
      </c>
      <c r="BM179" s="7" t="s">
        <v>295</v>
      </c>
    </row>
    <row r="180" spans="2:65" s="1" customFormat="1" ht="31.5" customHeight="1">
      <c r="B180" s="84"/>
      <c r="C180" s="85" t="s">
        <v>296</v>
      </c>
      <c r="D180" s="85" t="s">
        <v>146</v>
      </c>
      <c r="E180" s="86" t="s">
        <v>297</v>
      </c>
      <c r="F180" s="128" t="s">
        <v>298</v>
      </c>
      <c r="G180" s="129"/>
      <c r="H180" s="129"/>
      <c r="I180" s="129"/>
      <c r="J180" s="87" t="s">
        <v>149</v>
      </c>
      <c r="K180" s="88">
        <v>3.981</v>
      </c>
      <c r="L180" s="130"/>
      <c r="M180" s="129"/>
      <c r="N180" s="130">
        <f t="shared" si="30"/>
        <v>0</v>
      </c>
      <c r="O180" s="129"/>
      <c r="P180" s="129"/>
      <c r="Q180" s="129"/>
      <c r="R180" s="89"/>
      <c r="T180" s="90" t="s">
        <v>3</v>
      </c>
      <c r="U180" s="24" t="s">
        <v>39</v>
      </c>
      <c r="V180" s="91">
        <v>2.433</v>
      </c>
      <c r="W180" s="91">
        <f t="shared" si="31"/>
        <v>9.685773</v>
      </c>
      <c r="X180" s="91">
        <v>2.42542</v>
      </c>
      <c r="Y180" s="91">
        <f t="shared" si="32"/>
        <v>9.65559702</v>
      </c>
      <c r="Z180" s="91">
        <v>0</v>
      </c>
      <c r="AA180" s="92">
        <f t="shared" si="33"/>
        <v>0</v>
      </c>
      <c r="AR180" s="7" t="s">
        <v>150</v>
      </c>
      <c r="AT180" s="7" t="s">
        <v>146</v>
      </c>
      <c r="AU180" s="7" t="s">
        <v>151</v>
      </c>
      <c r="AY180" s="7" t="s">
        <v>145</v>
      </c>
      <c r="BE180" s="93">
        <f t="shared" si="34"/>
        <v>0</v>
      </c>
      <c r="BF180" s="93">
        <f t="shared" si="35"/>
        <v>0</v>
      </c>
      <c r="BG180" s="93">
        <f t="shared" si="36"/>
        <v>0</v>
      </c>
      <c r="BH180" s="93">
        <f t="shared" si="37"/>
        <v>0</v>
      </c>
      <c r="BI180" s="93">
        <f t="shared" si="38"/>
        <v>0</v>
      </c>
      <c r="BJ180" s="7" t="s">
        <v>151</v>
      </c>
      <c r="BK180" s="94">
        <f t="shared" si="39"/>
        <v>0</v>
      </c>
      <c r="BL180" s="7" t="s">
        <v>150</v>
      </c>
      <c r="BM180" s="7" t="s">
        <v>299</v>
      </c>
    </row>
    <row r="181" spans="2:65" s="1" customFormat="1" ht="31.5" customHeight="1">
      <c r="B181" s="84"/>
      <c r="C181" s="85" t="s">
        <v>300</v>
      </c>
      <c r="D181" s="85" t="s">
        <v>146</v>
      </c>
      <c r="E181" s="86" t="s">
        <v>301</v>
      </c>
      <c r="F181" s="128" t="s">
        <v>302</v>
      </c>
      <c r="G181" s="129"/>
      <c r="H181" s="129"/>
      <c r="I181" s="129"/>
      <c r="J181" s="87" t="s">
        <v>195</v>
      </c>
      <c r="K181" s="88">
        <v>0.199</v>
      </c>
      <c r="L181" s="130"/>
      <c r="M181" s="129"/>
      <c r="N181" s="130">
        <f t="shared" si="30"/>
        <v>0</v>
      </c>
      <c r="O181" s="129"/>
      <c r="P181" s="129"/>
      <c r="Q181" s="129"/>
      <c r="R181" s="89"/>
      <c r="T181" s="90" t="s">
        <v>3</v>
      </c>
      <c r="U181" s="24" t="s">
        <v>39</v>
      </c>
      <c r="V181" s="91">
        <v>35.861</v>
      </c>
      <c r="W181" s="91">
        <f t="shared" si="31"/>
        <v>7.1363389999999995</v>
      </c>
      <c r="X181" s="91">
        <v>1.01713</v>
      </c>
      <c r="Y181" s="91">
        <f t="shared" si="32"/>
        <v>0.20240887000000002</v>
      </c>
      <c r="Z181" s="91">
        <v>0</v>
      </c>
      <c r="AA181" s="92">
        <f t="shared" si="33"/>
        <v>0</v>
      </c>
      <c r="AR181" s="7" t="s">
        <v>150</v>
      </c>
      <c r="AT181" s="7" t="s">
        <v>146</v>
      </c>
      <c r="AU181" s="7" t="s">
        <v>151</v>
      </c>
      <c r="AY181" s="7" t="s">
        <v>145</v>
      </c>
      <c r="BE181" s="93">
        <f t="shared" si="34"/>
        <v>0</v>
      </c>
      <c r="BF181" s="93">
        <f t="shared" si="35"/>
        <v>0</v>
      </c>
      <c r="BG181" s="93">
        <f t="shared" si="36"/>
        <v>0</v>
      </c>
      <c r="BH181" s="93">
        <f t="shared" si="37"/>
        <v>0</v>
      </c>
      <c r="BI181" s="93">
        <f t="shared" si="38"/>
        <v>0</v>
      </c>
      <c r="BJ181" s="7" t="s">
        <v>151</v>
      </c>
      <c r="BK181" s="94">
        <f t="shared" si="39"/>
        <v>0</v>
      </c>
      <c r="BL181" s="7" t="s">
        <v>150</v>
      </c>
      <c r="BM181" s="7" t="s">
        <v>303</v>
      </c>
    </row>
    <row r="182" spans="2:65" s="1" customFormat="1" ht="31.5" customHeight="1">
      <c r="B182" s="84"/>
      <c r="C182" s="85" t="s">
        <v>304</v>
      </c>
      <c r="D182" s="85" t="s">
        <v>146</v>
      </c>
      <c r="E182" s="86" t="s">
        <v>305</v>
      </c>
      <c r="F182" s="128" t="s">
        <v>306</v>
      </c>
      <c r="G182" s="129"/>
      <c r="H182" s="129"/>
      <c r="I182" s="129"/>
      <c r="J182" s="87" t="s">
        <v>204</v>
      </c>
      <c r="K182" s="88">
        <v>1.535</v>
      </c>
      <c r="L182" s="130"/>
      <c r="M182" s="129"/>
      <c r="N182" s="130">
        <f t="shared" si="30"/>
        <v>0</v>
      </c>
      <c r="O182" s="129"/>
      <c r="P182" s="129"/>
      <c r="Q182" s="129"/>
      <c r="R182" s="89"/>
      <c r="T182" s="90" t="s">
        <v>3</v>
      </c>
      <c r="U182" s="24" t="s">
        <v>39</v>
      </c>
      <c r="V182" s="91">
        <v>1.338</v>
      </c>
      <c r="W182" s="91">
        <f t="shared" si="31"/>
        <v>2.05383</v>
      </c>
      <c r="X182" s="91">
        <v>0.09146</v>
      </c>
      <c r="Y182" s="91">
        <f t="shared" si="32"/>
        <v>0.1403911</v>
      </c>
      <c r="Z182" s="91">
        <v>0</v>
      </c>
      <c r="AA182" s="92">
        <f t="shared" si="33"/>
        <v>0</v>
      </c>
      <c r="AR182" s="7" t="s">
        <v>150</v>
      </c>
      <c r="AT182" s="7" t="s">
        <v>146</v>
      </c>
      <c r="AU182" s="7" t="s">
        <v>151</v>
      </c>
      <c r="AY182" s="7" t="s">
        <v>145</v>
      </c>
      <c r="BE182" s="93">
        <f t="shared" si="34"/>
        <v>0</v>
      </c>
      <c r="BF182" s="93">
        <f t="shared" si="35"/>
        <v>0</v>
      </c>
      <c r="BG182" s="93">
        <f t="shared" si="36"/>
        <v>0</v>
      </c>
      <c r="BH182" s="93">
        <f t="shared" si="37"/>
        <v>0</v>
      </c>
      <c r="BI182" s="93">
        <f t="shared" si="38"/>
        <v>0</v>
      </c>
      <c r="BJ182" s="7" t="s">
        <v>151</v>
      </c>
      <c r="BK182" s="94">
        <f t="shared" si="39"/>
        <v>0</v>
      </c>
      <c r="BL182" s="7" t="s">
        <v>150</v>
      </c>
      <c r="BM182" s="7" t="s">
        <v>307</v>
      </c>
    </row>
    <row r="183" spans="2:65" s="1" customFormat="1" ht="31.5" customHeight="1">
      <c r="B183" s="84"/>
      <c r="C183" s="85" t="s">
        <v>308</v>
      </c>
      <c r="D183" s="85" t="s">
        <v>146</v>
      </c>
      <c r="E183" s="86" t="s">
        <v>309</v>
      </c>
      <c r="F183" s="128" t="s">
        <v>310</v>
      </c>
      <c r="G183" s="129"/>
      <c r="H183" s="129"/>
      <c r="I183" s="129"/>
      <c r="J183" s="87" t="s">
        <v>204</v>
      </c>
      <c r="K183" s="88">
        <v>1.535</v>
      </c>
      <c r="L183" s="130"/>
      <c r="M183" s="129"/>
      <c r="N183" s="130">
        <f t="shared" si="30"/>
        <v>0</v>
      </c>
      <c r="O183" s="129"/>
      <c r="P183" s="129"/>
      <c r="Q183" s="129"/>
      <c r="R183" s="89"/>
      <c r="T183" s="90" t="s">
        <v>3</v>
      </c>
      <c r="U183" s="24" t="s">
        <v>39</v>
      </c>
      <c r="V183" s="91">
        <v>0.336</v>
      </c>
      <c r="W183" s="91">
        <f t="shared" si="31"/>
        <v>0.51576</v>
      </c>
      <c r="X183" s="91">
        <v>0</v>
      </c>
      <c r="Y183" s="91">
        <f t="shared" si="32"/>
        <v>0</v>
      </c>
      <c r="Z183" s="91">
        <v>0</v>
      </c>
      <c r="AA183" s="92">
        <f t="shared" si="33"/>
        <v>0</v>
      </c>
      <c r="AR183" s="7" t="s">
        <v>150</v>
      </c>
      <c r="AT183" s="7" t="s">
        <v>146</v>
      </c>
      <c r="AU183" s="7" t="s">
        <v>151</v>
      </c>
      <c r="AY183" s="7" t="s">
        <v>145</v>
      </c>
      <c r="BE183" s="93">
        <f t="shared" si="34"/>
        <v>0</v>
      </c>
      <c r="BF183" s="93">
        <f t="shared" si="35"/>
        <v>0</v>
      </c>
      <c r="BG183" s="93">
        <f t="shared" si="36"/>
        <v>0</v>
      </c>
      <c r="BH183" s="93">
        <f t="shared" si="37"/>
        <v>0</v>
      </c>
      <c r="BI183" s="93">
        <f t="shared" si="38"/>
        <v>0</v>
      </c>
      <c r="BJ183" s="7" t="s">
        <v>151</v>
      </c>
      <c r="BK183" s="94">
        <f t="shared" si="39"/>
        <v>0</v>
      </c>
      <c r="BL183" s="7" t="s">
        <v>150</v>
      </c>
      <c r="BM183" s="7" t="s">
        <v>311</v>
      </c>
    </row>
    <row r="184" spans="2:65" s="1" customFormat="1" ht="31.5" customHeight="1">
      <c r="B184" s="84"/>
      <c r="C184" s="85" t="s">
        <v>312</v>
      </c>
      <c r="D184" s="85" t="s">
        <v>146</v>
      </c>
      <c r="E184" s="86" t="s">
        <v>313</v>
      </c>
      <c r="F184" s="128" t="s">
        <v>314</v>
      </c>
      <c r="G184" s="129"/>
      <c r="H184" s="129"/>
      <c r="I184" s="129"/>
      <c r="J184" s="87" t="s">
        <v>204</v>
      </c>
      <c r="K184" s="88">
        <v>3.702</v>
      </c>
      <c r="L184" s="130"/>
      <c r="M184" s="129"/>
      <c r="N184" s="130">
        <f t="shared" si="30"/>
        <v>0</v>
      </c>
      <c r="O184" s="129"/>
      <c r="P184" s="129"/>
      <c r="Q184" s="129"/>
      <c r="R184" s="89"/>
      <c r="T184" s="90" t="s">
        <v>3</v>
      </c>
      <c r="U184" s="24" t="s">
        <v>39</v>
      </c>
      <c r="V184" s="91">
        <v>0.834</v>
      </c>
      <c r="W184" s="91">
        <f t="shared" si="31"/>
        <v>3.087468</v>
      </c>
      <c r="X184" s="91">
        <v>0.02356</v>
      </c>
      <c r="Y184" s="91">
        <f t="shared" si="32"/>
        <v>0.08721912</v>
      </c>
      <c r="Z184" s="91">
        <v>0</v>
      </c>
      <c r="AA184" s="92">
        <f t="shared" si="33"/>
        <v>0</v>
      </c>
      <c r="AR184" s="7" t="s">
        <v>150</v>
      </c>
      <c r="AT184" s="7" t="s">
        <v>146</v>
      </c>
      <c r="AU184" s="7" t="s">
        <v>151</v>
      </c>
      <c r="AY184" s="7" t="s">
        <v>145</v>
      </c>
      <c r="BE184" s="93">
        <f t="shared" si="34"/>
        <v>0</v>
      </c>
      <c r="BF184" s="93">
        <f t="shared" si="35"/>
        <v>0</v>
      </c>
      <c r="BG184" s="93">
        <f t="shared" si="36"/>
        <v>0</v>
      </c>
      <c r="BH184" s="93">
        <f t="shared" si="37"/>
        <v>0</v>
      </c>
      <c r="BI184" s="93">
        <f t="shared" si="38"/>
        <v>0</v>
      </c>
      <c r="BJ184" s="7" t="s">
        <v>151</v>
      </c>
      <c r="BK184" s="94">
        <f t="shared" si="39"/>
        <v>0</v>
      </c>
      <c r="BL184" s="7" t="s">
        <v>150</v>
      </c>
      <c r="BM184" s="7" t="s">
        <v>315</v>
      </c>
    </row>
    <row r="185" spans="2:65" s="1" customFormat="1" ht="31.5" customHeight="1">
      <c r="B185" s="84"/>
      <c r="C185" s="85" t="s">
        <v>316</v>
      </c>
      <c r="D185" s="85" t="s">
        <v>146</v>
      </c>
      <c r="E185" s="86" t="s">
        <v>317</v>
      </c>
      <c r="F185" s="128" t="s">
        <v>318</v>
      </c>
      <c r="G185" s="129"/>
      <c r="H185" s="129"/>
      <c r="I185" s="129"/>
      <c r="J185" s="87" t="s">
        <v>204</v>
      </c>
      <c r="K185" s="88">
        <v>3.702</v>
      </c>
      <c r="L185" s="130"/>
      <c r="M185" s="129"/>
      <c r="N185" s="130">
        <f t="shared" si="30"/>
        <v>0</v>
      </c>
      <c r="O185" s="129"/>
      <c r="P185" s="129"/>
      <c r="Q185" s="129"/>
      <c r="R185" s="89"/>
      <c r="T185" s="90" t="s">
        <v>3</v>
      </c>
      <c r="U185" s="24" t="s">
        <v>39</v>
      </c>
      <c r="V185" s="91">
        <v>0.259</v>
      </c>
      <c r="W185" s="91">
        <f t="shared" si="31"/>
        <v>0.9588180000000001</v>
      </c>
      <c r="X185" s="91">
        <v>0</v>
      </c>
      <c r="Y185" s="91">
        <f t="shared" si="32"/>
        <v>0</v>
      </c>
      <c r="Z185" s="91">
        <v>0</v>
      </c>
      <c r="AA185" s="92">
        <f t="shared" si="33"/>
        <v>0</v>
      </c>
      <c r="AR185" s="7" t="s">
        <v>150</v>
      </c>
      <c r="AT185" s="7" t="s">
        <v>146</v>
      </c>
      <c r="AU185" s="7" t="s">
        <v>151</v>
      </c>
      <c r="AY185" s="7" t="s">
        <v>145</v>
      </c>
      <c r="BE185" s="93">
        <f t="shared" si="34"/>
        <v>0</v>
      </c>
      <c r="BF185" s="93">
        <f t="shared" si="35"/>
        <v>0</v>
      </c>
      <c r="BG185" s="93">
        <f t="shared" si="36"/>
        <v>0</v>
      </c>
      <c r="BH185" s="93">
        <f t="shared" si="37"/>
        <v>0</v>
      </c>
      <c r="BI185" s="93">
        <f t="shared" si="38"/>
        <v>0</v>
      </c>
      <c r="BJ185" s="7" t="s">
        <v>151</v>
      </c>
      <c r="BK185" s="94">
        <f t="shared" si="39"/>
        <v>0</v>
      </c>
      <c r="BL185" s="7" t="s">
        <v>150</v>
      </c>
      <c r="BM185" s="7" t="s">
        <v>319</v>
      </c>
    </row>
    <row r="186" spans="2:65" s="1" customFormat="1" ht="44.25" customHeight="1">
      <c r="B186" s="84"/>
      <c r="C186" s="85" t="s">
        <v>320</v>
      </c>
      <c r="D186" s="85" t="s">
        <v>146</v>
      </c>
      <c r="E186" s="86" t="s">
        <v>321</v>
      </c>
      <c r="F186" s="128" t="s">
        <v>322</v>
      </c>
      <c r="G186" s="129"/>
      <c r="H186" s="129"/>
      <c r="I186" s="129"/>
      <c r="J186" s="87" t="s">
        <v>204</v>
      </c>
      <c r="K186" s="88">
        <v>53.5</v>
      </c>
      <c r="L186" s="130"/>
      <c r="M186" s="129"/>
      <c r="N186" s="130">
        <f t="shared" si="30"/>
        <v>0</v>
      </c>
      <c r="O186" s="129"/>
      <c r="P186" s="129"/>
      <c r="Q186" s="129"/>
      <c r="R186" s="89"/>
      <c r="T186" s="90" t="s">
        <v>3</v>
      </c>
      <c r="U186" s="24" t="s">
        <v>39</v>
      </c>
      <c r="V186" s="91">
        <v>0.047</v>
      </c>
      <c r="W186" s="91">
        <f t="shared" si="31"/>
        <v>2.5145</v>
      </c>
      <c r="X186" s="91">
        <v>0.16192</v>
      </c>
      <c r="Y186" s="91">
        <f t="shared" si="32"/>
        <v>8.66272</v>
      </c>
      <c r="Z186" s="91">
        <v>0</v>
      </c>
      <c r="AA186" s="92">
        <f t="shared" si="33"/>
        <v>0</v>
      </c>
      <c r="AR186" s="7" t="s">
        <v>150</v>
      </c>
      <c r="AT186" s="7" t="s">
        <v>146</v>
      </c>
      <c r="AU186" s="7" t="s">
        <v>151</v>
      </c>
      <c r="AY186" s="7" t="s">
        <v>145</v>
      </c>
      <c r="BE186" s="93">
        <f t="shared" si="34"/>
        <v>0</v>
      </c>
      <c r="BF186" s="93">
        <f t="shared" si="35"/>
        <v>0</v>
      </c>
      <c r="BG186" s="93">
        <f t="shared" si="36"/>
        <v>0</v>
      </c>
      <c r="BH186" s="93">
        <f t="shared" si="37"/>
        <v>0</v>
      </c>
      <c r="BI186" s="93">
        <f t="shared" si="38"/>
        <v>0</v>
      </c>
      <c r="BJ186" s="7" t="s">
        <v>151</v>
      </c>
      <c r="BK186" s="94">
        <f t="shared" si="39"/>
        <v>0</v>
      </c>
      <c r="BL186" s="7" t="s">
        <v>150</v>
      </c>
      <c r="BM186" s="7" t="s">
        <v>323</v>
      </c>
    </row>
    <row r="187" spans="2:63" s="5" customFormat="1" ht="29.25" customHeight="1">
      <c r="B187" s="73"/>
      <c r="C187" s="74"/>
      <c r="D187" s="83" t="s">
        <v>107</v>
      </c>
      <c r="E187" s="83"/>
      <c r="F187" s="83"/>
      <c r="G187" s="83"/>
      <c r="H187" s="83"/>
      <c r="I187" s="83"/>
      <c r="J187" s="83"/>
      <c r="K187" s="83"/>
      <c r="L187" s="83"/>
      <c r="M187" s="83"/>
      <c r="N187" s="121">
        <f>BK187</f>
        <v>0</v>
      </c>
      <c r="O187" s="122"/>
      <c r="P187" s="122"/>
      <c r="Q187" s="122"/>
      <c r="R187" s="76"/>
      <c r="T187" s="77"/>
      <c r="U187" s="74"/>
      <c r="V187" s="74"/>
      <c r="W187" s="78">
        <f>SUM(W188:W193)</f>
        <v>60.862790000000004</v>
      </c>
      <c r="X187" s="74"/>
      <c r="Y187" s="78">
        <f>SUM(Y188:Y193)</f>
        <v>53.727202399999996</v>
      </c>
      <c r="Z187" s="74"/>
      <c r="AA187" s="79">
        <f>SUM(AA188:AA193)</f>
        <v>0</v>
      </c>
      <c r="AR187" s="80" t="s">
        <v>79</v>
      </c>
      <c r="AT187" s="81" t="s">
        <v>71</v>
      </c>
      <c r="AU187" s="81" t="s">
        <v>79</v>
      </c>
      <c r="AY187" s="80" t="s">
        <v>145</v>
      </c>
      <c r="BK187" s="82">
        <f>SUM(BK188:BK193)</f>
        <v>0</v>
      </c>
    </row>
    <row r="188" spans="2:65" s="1" customFormat="1" ht="44.25" customHeight="1">
      <c r="B188" s="84"/>
      <c r="C188" s="85" t="s">
        <v>324</v>
      </c>
      <c r="D188" s="85" t="s">
        <v>146</v>
      </c>
      <c r="E188" s="86" t="s">
        <v>325</v>
      </c>
      <c r="F188" s="128" t="s">
        <v>326</v>
      </c>
      <c r="G188" s="129"/>
      <c r="H188" s="129"/>
      <c r="I188" s="129"/>
      <c r="J188" s="87" t="s">
        <v>204</v>
      </c>
      <c r="K188" s="88">
        <v>5.68</v>
      </c>
      <c r="L188" s="130"/>
      <c r="M188" s="129"/>
      <c r="N188" s="130">
        <f aca="true" t="shared" si="40" ref="N188:N193">ROUND(L188*K188,3)</f>
        <v>0</v>
      </c>
      <c r="O188" s="129"/>
      <c r="P188" s="129"/>
      <c r="Q188" s="129"/>
      <c r="R188" s="89"/>
      <c r="T188" s="90" t="s">
        <v>3</v>
      </c>
      <c r="U188" s="24" t="s">
        <v>39</v>
      </c>
      <c r="V188" s="91">
        <v>0.025</v>
      </c>
      <c r="W188" s="91">
        <f aca="true" t="shared" si="41" ref="W188:W193">V188*K188</f>
        <v>0.142</v>
      </c>
      <c r="X188" s="91">
        <v>0.2024</v>
      </c>
      <c r="Y188" s="91">
        <f aca="true" t="shared" si="42" ref="Y188:Y193">X188*K188</f>
        <v>1.149632</v>
      </c>
      <c r="Z188" s="91">
        <v>0</v>
      </c>
      <c r="AA188" s="92">
        <f aca="true" t="shared" si="43" ref="AA188:AA193">Z188*K188</f>
        <v>0</v>
      </c>
      <c r="AR188" s="7" t="s">
        <v>150</v>
      </c>
      <c r="AT188" s="7" t="s">
        <v>146</v>
      </c>
      <c r="AU188" s="7" t="s">
        <v>151</v>
      </c>
      <c r="AY188" s="7" t="s">
        <v>145</v>
      </c>
      <c r="BE188" s="93">
        <f aca="true" t="shared" si="44" ref="BE188:BE193">IF(U188="základná",N188,0)</f>
        <v>0</v>
      </c>
      <c r="BF188" s="93">
        <f aca="true" t="shared" si="45" ref="BF188:BF193">IF(U188="znížená",N188,0)</f>
        <v>0</v>
      </c>
      <c r="BG188" s="93">
        <f aca="true" t="shared" si="46" ref="BG188:BG193">IF(U188="zákl. prenesená",N188,0)</f>
        <v>0</v>
      </c>
      <c r="BH188" s="93">
        <f aca="true" t="shared" si="47" ref="BH188:BH193">IF(U188="zníž. prenesená",N188,0)</f>
        <v>0</v>
      </c>
      <c r="BI188" s="93">
        <f aca="true" t="shared" si="48" ref="BI188:BI193">IF(U188="nulová",N188,0)</f>
        <v>0</v>
      </c>
      <c r="BJ188" s="7" t="s">
        <v>151</v>
      </c>
      <c r="BK188" s="94">
        <f aca="true" t="shared" si="49" ref="BK188:BK193">ROUND(L188*K188,3)</f>
        <v>0</v>
      </c>
      <c r="BL188" s="7" t="s">
        <v>150</v>
      </c>
      <c r="BM188" s="7" t="s">
        <v>327</v>
      </c>
    </row>
    <row r="189" spans="2:65" s="1" customFormat="1" ht="44.25" customHeight="1">
      <c r="B189" s="84"/>
      <c r="C189" s="85" t="s">
        <v>328</v>
      </c>
      <c r="D189" s="85" t="s">
        <v>146</v>
      </c>
      <c r="E189" s="86" t="s">
        <v>329</v>
      </c>
      <c r="F189" s="128" t="s">
        <v>330</v>
      </c>
      <c r="G189" s="129"/>
      <c r="H189" s="129"/>
      <c r="I189" s="129"/>
      <c r="J189" s="87" t="s">
        <v>204</v>
      </c>
      <c r="K189" s="88">
        <v>53.5</v>
      </c>
      <c r="L189" s="130"/>
      <c r="M189" s="129"/>
      <c r="N189" s="130">
        <f t="shared" si="40"/>
        <v>0</v>
      </c>
      <c r="O189" s="129"/>
      <c r="P189" s="129"/>
      <c r="Q189" s="129"/>
      <c r="R189" s="89"/>
      <c r="T189" s="90" t="s">
        <v>3</v>
      </c>
      <c r="U189" s="24" t="s">
        <v>39</v>
      </c>
      <c r="V189" s="91">
        <v>0.015</v>
      </c>
      <c r="W189" s="91">
        <f t="shared" si="41"/>
        <v>0.8025</v>
      </c>
      <c r="X189" s="91">
        <v>0.30361</v>
      </c>
      <c r="Y189" s="91">
        <f t="shared" si="42"/>
        <v>16.243135</v>
      </c>
      <c r="Z189" s="91">
        <v>0</v>
      </c>
      <c r="AA189" s="92">
        <f t="shared" si="43"/>
        <v>0</v>
      </c>
      <c r="AR189" s="7" t="s">
        <v>150</v>
      </c>
      <c r="AT189" s="7" t="s">
        <v>146</v>
      </c>
      <c r="AU189" s="7" t="s">
        <v>151</v>
      </c>
      <c r="AY189" s="7" t="s">
        <v>145</v>
      </c>
      <c r="BE189" s="93">
        <f t="shared" si="44"/>
        <v>0</v>
      </c>
      <c r="BF189" s="93">
        <f t="shared" si="45"/>
        <v>0</v>
      </c>
      <c r="BG189" s="93">
        <f t="shared" si="46"/>
        <v>0</v>
      </c>
      <c r="BH189" s="93">
        <f t="shared" si="47"/>
        <v>0</v>
      </c>
      <c r="BI189" s="93">
        <f t="shared" si="48"/>
        <v>0</v>
      </c>
      <c r="BJ189" s="7" t="s">
        <v>151</v>
      </c>
      <c r="BK189" s="94">
        <f t="shared" si="49"/>
        <v>0</v>
      </c>
      <c r="BL189" s="7" t="s">
        <v>150</v>
      </c>
      <c r="BM189" s="7" t="s">
        <v>331</v>
      </c>
    </row>
    <row r="190" spans="2:65" s="1" customFormat="1" ht="44.25" customHeight="1">
      <c r="B190" s="84"/>
      <c r="C190" s="85" t="s">
        <v>332</v>
      </c>
      <c r="D190" s="85" t="s">
        <v>146</v>
      </c>
      <c r="E190" s="86" t="s">
        <v>333</v>
      </c>
      <c r="F190" s="128" t="s">
        <v>334</v>
      </c>
      <c r="G190" s="129"/>
      <c r="H190" s="129"/>
      <c r="I190" s="129"/>
      <c r="J190" s="87" t="s">
        <v>204</v>
      </c>
      <c r="K190" s="88">
        <v>53.5</v>
      </c>
      <c r="L190" s="130"/>
      <c r="M190" s="129"/>
      <c r="N190" s="130">
        <f t="shared" si="40"/>
        <v>0</v>
      </c>
      <c r="O190" s="129"/>
      <c r="P190" s="129"/>
      <c r="Q190" s="129"/>
      <c r="R190" s="89"/>
      <c r="T190" s="90" t="s">
        <v>3</v>
      </c>
      <c r="U190" s="24" t="s">
        <v>39</v>
      </c>
      <c r="V190" s="91">
        <v>0.018</v>
      </c>
      <c r="W190" s="91">
        <f t="shared" si="41"/>
        <v>0.963</v>
      </c>
      <c r="X190" s="91">
        <v>0.40481</v>
      </c>
      <c r="Y190" s="91">
        <f t="shared" si="42"/>
        <v>21.657335</v>
      </c>
      <c r="Z190" s="91">
        <v>0</v>
      </c>
      <c r="AA190" s="92">
        <f t="shared" si="43"/>
        <v>0</v>
      </c>
      <c r="AR190" s="7" t="s">
        <v>150</v>
      </c>
      <c r="AT190" s="7" t="s">
        <v>146</v>
      </c>
      <c r="AU190" s="7" t="s">
        <v>151</v>
      </c>
      <c r="AY190" s="7" t="s">
        <v>145</v>
      </c>
      <c r="BE190" s="93">
        <f t="shared" si="44"/>
        <v>0</v>
      </c>
      <c r="BF190" s="93">
        <f t="shared" si="45"/>
        <v>0</v>
      </c>
      <c r="BG190" s="93">
        <f t="shared" si="46"/>
        <v>0</v>
      </c>
      <c r="BH190" s="93">
        <f t="shared" si="47"/>
        <v>0</v>
      </c>
      <c r="BI190" s="93">
        <f t="shared" si="48"/>
        <v>0</v>
      </c>
      <c r="BJ190" s="7" t="s">
        <v>151</v>
      </c>
      <c r="BK190" s="94">
        <f t="shared" si="49"/>
        <v>0</v>
      </c>
      <c r="BL190" s="7" t="s">
        <v>150</v>
      </c>
      <c r="BM190" s="7" t="s">
        <v>335</v>
      </c>
    </row>
    <row r="191" spans="2:65" s="1" customFormat="1" ht="22.5" customHeight="1">
      <c r="B191" s="84"/>
      <c r="C191" s="85" t="s">
        <v>336</v>
      </c>
      <c r="D191" s="85" t="s">
        <v>146</v>
      </c>
      <c r="E191" s="86" t="s">
        <v>337</v>
      </c>
      <c r="F191" s="128" t="s">
        <v>338</v>
      </c>
      <c r="G191" s="129"/>
      <c r="H191" s="129"/>
      <c r="I191" s="129"/>
      <c r="J191" s="87" t="s">
        <v>204</v>
      </c>
      <c r="K191" s="88">
        <v>5.68</v>
      </c>
      <c r="L191" s="130"/>
      <c r="M191" s="129"/>
      <c r="N191" s="130">
        <f t="shared" si="40"/>
        <v>0</v>
      </c>
      <c r="O191" s="129"/>
      <c r="P191" s="129"/>
      <c r="Q191" s="129"/>
      <c r="R191" s="89"/>
      <c r="T191" s="90" t="s">
        <v>3</v>
      </c>
      <c r="U191" s="24" t="s">
        <v>39</v>
      </c>
      <c r="V191" s="91">
        <v>0.024</v>
      </c>
      <c r="W191" s="91">
        <f t="shared" si="41"/>
        <v>0.13632</v>
      </c>
      <c r="X191" s="91">
        <v>0.11678</v>
      </c>
      <c r="Y191" s="91">
        <f t="shared" si="42"/>
        <v>0.6633104</v>
      </c>
      <c r="Z191" s="91">
        <v>0</v>
      </c>
      <c r="AA191" s="92">
        <f t="shared" si="43"/>
        <v>0</v>
      </c>
      <c r="AR191" s="7" t="s">
        <v>150</v>
      </c>
      <c r="AT191" s="7" t="s">
        <v>146</v>
      </c>
      <c r="AU191" s="7" t="s">
        <v>151</v>
      </c>
      <c r="AY191" s="7" t="s">
        <v>145</v>
      </c>
      <c r="BE191" s="93">
        <f t="shared" si="44"/>
        <v>0</v>
      </c>
      <c r="BF191" s="93">
        <f t="shared" si="45"/>
        <v>0</v>
      </c>
      <c r="BG191" s="93">
        <f t="shared" si="46"/>
        <v>0</v>
      </c>
      <c r="BH191" s="93">
        <f t="shared" si="47"/>
        <v>0</v>
      </c>
      <c r="BI191" s="93">
        <f t="shared" si="48"/>
        <v>0</v>
      </c>
      <c r="BJ191" s="7" t="s">
        <v>151</v>
      </c>
      <c r="BK191" s="94">
        <f t="shared" si="49"/>
        <v>0</v>
      </c>
      <c r="BL191" s="7" t="s">
        <v>150</v>
      </c>
      <c r="BM191" s="7" t="s">
        <v>339</v>
      </c>
    </row>
    <row r="192" spans="2:65" s="1" customFormat="1" ht="31.5" customHeight="1">
      <c r="B192" s="84"/>
      <c r="C192" s="85" t="s">
        <v>340</v>
      </c>
      <c r="D192" s="85" t="s">
        <v>146</v>
      </c>
      <c r="E192" s="86" t="s">
        <v>341</v>
      </c>
      <c r="F192" s="128" t="s">
        <v>342</v>
      </c>
      <c r="G192" s="129"/>
      <c r="H192" s="129"/>
      <c r="I192" s="129"/>
      <c r="J192" s="87" t="s">
        <v>204</v>
      </c>
      <c r="K192" s="88">
        <v>53.5</v>
      </c>
      <c r="L192" s="130"/>
      <c r="M192" s="129"/>
      <c r="N192" s="130">
        <f t="shared" si="40"/>
        <v>0</v>
      </c>
      <c r="O192" s="129"/>
      <c r="P192" s="129"/>
      <c r="Q192" s="129"/>
      <c r="R192" s="89"/>
      <c r="T192" s="90" t="s">
        <v>3</v>
      </c>
      <c r="U192" s="24" t="s">
        <v>39</v>
      </c>
      <c r="V192" s="91">
        <v>1.09942</v>
      </c>
      <c r="W192" s="91">
        <f t="shared" si="41"/>
        <v>58.81897</v>
      </c>
      <c r="X192" s="91">
        <v>0.112</v>
      </c>
      <c r="Y192" s="91">
        <f t="shared" si="42"/>
        <v>5.992</v>
      </c>
      <c r="Z192" s="91">
        <v>0</v>
      </c>
      <c r="AA192" s="92">
        <f t="shared" si="43"/>
        <v>0</v>
      </c>
      <c r="AR192" s="7" t="s">
        <v>150</v>
      </c>
      <c r="AT192" s="7" t="s">
        <v>146</v>
      </c>
      <c r="AU192" s="7" t="s">
        <v>151</v>
      </c>
      <c r="AY192" s="7" t="s">
        <v>145</v>
      </c>
      <c r="BE192" s="93">
        <f t="shared" si="44"/>
        <v>0</v>
      </c>
      <c r="BF192" s="93">
        <f t="shared" si="45"/>
        <v>0</v>
      </c>
      <c r="BG192" s="93">
        <f t="shared" si="46"/>
        <v>0</v>
      </c>
      <c r="BH192" s="93">
        <f t="shared" si="47"/>
        <v>0</v>
      </c>
      <c r="BI192" s="93">
        <f t="shared" si="48"/>
        <v>0</v>
      </c>
      <c r="BJ192" s="7" t="s">
        <v>151</v>
      </c>
      <c r="BK192" s="94">
        <f t="shared" si="49"/>
        <v>0</v>
      </c>
      <c r="BL192" s="7" t="s">
        <v>150</v>
      </c>
      <c r="BM192" s="7" t="s">
        <v>343</v>
      </c>
    </row>
    <row r="193" spans="2:65" s="1" customFormat="1" ht="22.5" customHeight="1">
      <c r="B193" s="84"/>
      <c r="C193" s="95" t="s">
        <v>344</v>
      </c>
      <c r="D193" s="95" t="s">
        <v>180</v>
      </c>
      <c r="E193" s="96" t="s">
        <v>345</v>
      </c>
      <c r="F193" s="131" t="s">
        <v>346</v>
      </c>
      <c r="G193" s="132"/>
      <c r="H193" s="132"/>
      <c r="I193" s="132"/>
      <c r="J193" s="97" t="s">
        <v>204</v>
      </c>
      <c r="K193" s="98">
        <v>54.57</v>
      </c>
      <c r="L193" s="133"/>
      <c r="M193" s="132"/>
      <c r="N193" s="133">
        <f t="shared" si="40"/>
        <v>0</v>
      </c>
      <c r="O193" s="129"/>
      <c r="P193" s="129"/>
      <c r="Q193" s="129"/>
      <c r="R193" s="89"/>
      <c r="T193" s="90" t="s">
        <v>3</v>
      </c>
      <c r="U193" s="24" t="s">
        <v>39</v>
      </c>
      <c r="V193" s="91">
        <v>0</v>
      </c>
      <c r="W193" s="91">
        <f t="shared" si="41"/>
        <v>0</v>
      </c>
      <c r="X193" s="91">
        <v>0.147</v>
      </c>
      <c r="Y193" s="91">
        <f t="shared" si="42"/>
        <v>8.02179</v>
      </c>
      <c r="Z193" s="91">
        <v>0</v>
      </c>
      <c r="AA193" s="92">
        <f t="shared" si="43"/>
        <v>0</v>
      </c>
      <c r="AR193" s="7" t="s">
        <v>175</v>
      </c>
      <c r="AT193" s="7" t="s">
        <v>180</v>
      </c>
      <c r="AU193" s="7" t="s">
        <v>151</v>
      </c>
      <c r="AY193" s="7" t="s">
        <v>145</v>
      </c>
      <c r="BE193" s="93">
        <f t="shared" si="44"/>
        <v>0</v>
      </c>
      <c r="BF193" s="93">
        <f t="shared" si="45"/>
        <v>0</v>
      </c>
      <c r="BG193" s="93">
        <f t="shared" si="46"/>
        <v>0</v>
      </c>
      <c r="BH193" s="93">
        <f t="shared" si="47"/>
        <v>0</v>
      </c>
      <c r="BI193" s="93">
        <f t="shared" si="48"/>
        <v>0</v>
      </c>
      <c r="BJ193" s="7" t="s">
        <v>151</v>
      </c>
      <c r="BK193" s="94">
        <f t="shared" si="49"/>
        <v>0</v>
      </c>
      <c r="BL193" s="7" t="s">
        <v>150</v>
      </c>
      <c r="BM193" s="7" t="s">
        <v>347</v>
      </c>
    </row>
    <row r="194" spans="2:63" s="5" customFormat="1" ht="29.25" customHeight="1">
      <c r="B194" s="73"/>
      <c r="C194" s="74"/>
      <c r="D194" s="83" t="s">
        <v>108</v>
      </c>
      <c r="E194" s="83"/>
      <c r="F194" s="83"/>
      <c r="G194" s="83"/>
      <c r="H194" s="83"/>
      <c r="I194" s="83"/>
      <c r="J194" s="83"/>
      <c r="K194" s="83"/>
      <c r="L194" s="83"/>
      <c r="M194" s="83"/>
      <c r="N194" s="121">
        <f>BK194</f>
        <v>0</v>
      </c>
      <c r="O194" s="122"/>
      <c r="P194" s="122"/>
      <c r="Q194" s="122"/>
      <c r="R194" s="76"/>
      <c r="T194" s="77"/>
      <c r="U194" s="74"/>
      <c r="V194" s="74"/>
      <c r="W194" s="78">
        <f>SUM(W195:W222)</f>
        <v>876.731952</v>
      </c>
      <c r="X194" s="74"/>
      <c r="Y194" s="78">
        <f>SUM(Y195:Y222)</f>
        <v>280.23730678399994</v>
      </c>
      <c r="Z194" s="74"/>
      <c r="AA194" s="79">
        <f>SUM(AA195:AA222)</f>
        <v>0</v>
      </c>
      <c r="AR194" s="80" t="s">
        <v>79</v>
      </c>
      <c r="AT194" s="81" t="s">
        <v>71</v>
      </c>
      <c r="AU194" s="81" t="s">
        <v>79</v>
      </c>
      <c r="AY194" s="80" t="s">
        <v>145</v>
      </c>
      <c r="BK194" s="82">
        <f>SUM(BK195:BK222)</f>
        <v>0</v>
      </c>
    </row>
    <row r="195" spans="2:65" s="1" customFormat="1" ht="22.5" customHeight="1">
      <c r="B195" s="84"/>
      <c r="C195" s="85" t="s">
        <v>348</v>
      </c>
      <c r="D195" s="85" t="s">
        <v>146</v>
      </c>
      <c r="E195" s="86" t="s">
        <v>349</v>
      </c>
      <c r="F195" s="128" t="s">
        <v>350</v>
      </c>
      <c r="G195" s="129"/>
      <c r="H195" s="129"/>
      <c r="I195" s="129"/>
      <c r="J195" s="87" t="s">
        <v>204</v>
      </c>
      <c r="K195" s="88">
        <v>27.38</v>
      </c>
      <c r="L195" s="130"/>
      <c r="M195" s="129"/>
      <c r="N195" s="130">
        <f aca="true" t="shared" si="50" ref="N195:N222">ROUND(L195*K195,3)</f>
        <v>0</v>
      </c>
      <c r="O195" s="129"/>
      <c r="P195" s="129"/>
      <c r="Q195" s="129"/>
      <c r="R195" s="89"/>
      <c r="T195" s="90" t="s">
        <v>3</v>
      </c>
      <c r="U195" s="24" t="s">
        <v>39</v>
      </c>
      <c r="V195" s="91">
        <v>0.082</v>
      </c>
      <c r="W195" s="91">
        <f aca="true" t="shared" si="51" ref="W195:W222">V195*K195</f>
        <v>2.24516</v>
      </c>
      <c r="X195" s="91">
        <v>8E-05</v>
      </c>
      <c r="Y195" s="91">
        <f aca="true" t="shared" si="52" ref="Y195:Y222">X195*K195</f>
        <v>0.0021904</v>
      </c>
      <c r="Z195" s="91">
        <v>0</v>
      </c>
      <c r="AA195" s="92">
        <f aca="true" t="shared" si="53" ref="AA195:AA222">Z195*K195</f>
        <v>0</v>
      </c>
      <c r="AR195" s="7" t="s">
        <v>150</v>
      </c>
      <c r="AT195" s="7" t="s">
        <v>146</v>
      </c>
      <c r="AU195" s="7" t="s">
        <v>151</v>
      </c>
      <c r="AY195" s="7" t="s">
        <v>145</v>
      </c>
      <c r="BE195" s="93">
        <f aca="true" t="shared" si="54" ref="BE195:BE222">IF(U195="základná",N195,0)</f>
        <v>0</v>
      </c>
      <c r="BF195" s="93">
        <f aca="true" t="shared" si="55" ref="BF195:BF222">IF(U195="znížená",N195,0)</f>
        <v>0</v>
      </c>
      <c r="BG195" s="93">
        <f aca="true" t="shared" si="56" ref="BG195:BG222">IF(U195="zákl. prenesená",N195,0)</f>
        <v>0</v>
      </c>
      <c r="BH195" s="93">
        <f aca="true" t="shared" si="57" ref="BH195:BH222">IF(U195="zníž. prenesená",N195,0)</f>
        <v>0</v>
      </c>
      <c r="BI195" s="93">
        <f aca="true" t="shared" si="58" ref="BI195:BI222">IF(U195="nulová",N195,0)</f>
        <v>0</v>
      </c>
      <c r="BJ195" s="7" t="s">
        <v>151</v>
      </c>
      <c r="BK195" s="94">
        <f aca="true" t="shared" si="59" ref="BK195:BK222">ROUND(L195*K195,3)</f>
        <v>0</v>
      </c>
      <c r="BL195" s="7" t="s">
        <v>150</v>
      </c>
      <c r="BM195" s="7" t="s">
        <v>351</v>
      </c>
    </row>
    <row r="196" spans="2:65" s="1" customFormat="1" ht="44.25" customHeight="1">
      <c r="B196" s="84"/>
      <c r="C196" s="85" t="s">
        <v>352</v>
      </c>
      <c r="D196" s="85" t="s">
        <v>146</v>
      </c>
      <c r="E196" s="86" t="s">
        <v>353</v>
      </c>
      <c r="F196" s="128" t="s">
        <v>354</v>
      </c>
      <c r="G196" s="129"/>
      <c r="H196" s="129"/>
      <c r="I196" s="129"/>
      <c r="J196" s="87" t="s">
        <v>204</v>
      </c>
      <c r="K196" s="88">
        <v>234.185</v>
      </c>
      <c r="L196" s="130"/>
      <c r="M196" s="129"/>
      <c r="N196" s="130">
        <f t="shared" si="50"/>
        <v>0</v>
      </c>
      <c r="O196" s="129"/>
      <c r="P196" s="129"/>
      <c r="Q196" s="129"/>
      <c r="R196" s="89"/>
      <c r="T196" s="90" t="s">
        <v>3</v>
      </c>
      <c r="U196" s="24" t="s">
        <v>39</v>
      </c>
      <c r="V196" s="91">
        <v>0.052</v>
      </c>
      <c r="W196" s="91">
        <f t="shared" si="51"/>
        <v>12.17762</v>
      </c>
      <c r="X196" s="91">
        <v>0.0003</v>
      </c>
      <c r="Y196" s="91">
        <f t="shared" si="52"/>
        <v>0.0702555</v>
      </c>
      <c r="Z196" s="91">
        <v>0</v>
      </c>
      <c r="AA196" s="92">
        <f t="shared" si="53"/>
        <v>0</v>
      </c>
      <c r="AR196" s="7" t="s">
        <v>150</v>
      </c>
      <c r="AT196" s="7" t="s">
        <v>146</v>
      </c>
      <c r="AU196" s="7" t="s">
        <v>151</v>
      </c>
      <c r="AY196" s="7" t="s">
        <v>145</v>
      </c>
      <c r="BE196" s="93">
        <f t="shared" si="54"/>
        <v>0</v>
      </c>
      <c r="BF196" s="93">
        <f t="shared" si="55"/>
        <v>0</v>
      </c>
      <c r="BG196" s="93">
        <f t="shared" si="56"/>
        <v>0</v>
      </c>
      <c r="BH196" s="93">
        <f t="shared" si="57"/>
        <v>0</v>
      </c>
      <c r="BI196" s="93">
        <f t="shared" si="58"/>
        <v>0</v>
      </c>
      <c r="BJ196" s="7" t="s">
        <v>151</v>
      </c>
      <c r="BK196" s="94">
        <f t="shared" si="59"/>
        <v>0</v>
      </c>
      <c r="BL196" s="7" t="s">
        <v>150</v>
      </c>
      <c r="BM196" s="7" t="s">
        <v>355</v>
      </c>
    </row>
    <row r="197" spans="2:65" s="1" customFormat="1" ht="44.25" customHeight="1">
      <c r="B197" s="84"/>
      <c r="C197" s="85" t="s">
        <v>356</v>
      </c>
      <c r="D197" s="85" t="s">
        <v>146</v>
      </c>
      <c r="E197" s="86" t="s">
        <v>357</v>
      </c>
      <c r="F197" s="128" t="s">
        <v>358</v>
      </c>
      <c r="G197" s="129"/>
      <c r="H197" s="129"/>
      <c r="I197" s="129"/>
      <c r="J197" s="87" t="s">
        <v>204</v>
      </c>
      <c r="K197" s="88">
        <v>234.185</v>
      </c>
      <c r="L197" s="130"/>
      <c r="M197" s="129"/>
      <c r="N197" s="130">
        <f t="shared" si="50"/>
        <v>0</v>
      </c>
      <c r="O197" s="129"/>
      <c r="P197" s="129"/>
      <c r="Q197" s="129"/>
      <c r="R197" s="89"/>
      <c r="T197" s="90" t="s">
        <v>3</v>
      </c>
      <c r="U197" s="24" t="s">
        <v>39</v>
      </c>
      <c r="V197" s="91">
        <v>0.464</v>
      </c>
      <c r="W197" s="91">
        <f t="shared" si="51"/>
        <v>108.66184000000001</v>
      </c>
      <c r="X197" s="91">
        <v>0.0188</v>
      </c>
      <c r="Y197" s="91">
        <f t="shared" si="52"/>
        <v>4.402678</v>
      </c>
      <c r="Z197" s="91">
        <v>0</v>
      </c>
      <c r="AA197" s="92">
        <f t="shared" si="53"/>
        <v>0</v>
      </c>
      <c r="AR197" s="7" t="s">
        <v>150</v>
      </c>
      <c r="AT197" s="7" t="s">
        <v>146</v>
      </c>
      <c r="AU197" s="7" t="s">
        <v>151</v>
      </c>
      <c r="AY197" s="7" t="s">
        <v>145</v>
      </c>
      <c r="BE197" s="93">
        <f t="shared" si="54"/>
        <v>0</v>
      </c>
      <c r="BF197" s="93">
        <f t="shared" si="55"/>
        <v>0</v>
      </c>
      <c r="BG197" s="93">
        <f t="shared" si="56"/>
        <v>0</v>
      </c>
      <c r="BH197" s="93">
        <f t="shared" si="57"/>
        <v>0</v>
      </c>
      <c r="BI197" s="93">
        <f t="shared" si="58"/>
        <v>0</v>
      </c>
      <c r="BJ197" s="7" t="s">
        <v>151</v>
      </c>
      <c r="BK197" s="94">
        <f t="shared" si="59"/>
        <v>0</v>
      </c>
      <c r="BL197" s="7" t="s">
        <v>150</v>
      </c>
      <c r="BM197" s="7" t="s">
        <v>359</v>
      </c>
    </row>
    <row r="198" spans="2:65" s="1" customFormat="1" ht="44.25" customHeight="1">
      <c r="B198" s="84"/>
      <c r="C198" s="85" t="s">
        <v>360</v>
      </c>
      <c r="D198" s="85" t="s">
        <v>146</v>
      </c>
      <c r="E198" s="86" t="s">
        <v>361</v>
      </c>
      <c r="F198" s="128" t="s">
        <v>362</v>
      </c>
      <c r="G198" s="129"/>
      <c r="H198" s="129"/>
      <c r="I198" s="129"/>
      <c r="J198" s="87" t="s">
        <v>204</v>
      </c>
      <c r="K198" s="88">
        <v>181.707</v>
      </c>
      <c r="L198" s="130"/>
      <c r="M198" s="129"/>
      <c r="N198" s="130">
        <f t="shared" si="50"/>
        <v>0</v>
      </c>
      <c r="O198" s="129"/>
      <c r="P198" s="129"/>
      <c r="Q198" s="129"/>
      <c r="R198" s="89"/>
      <c r="T198" s="90" t="s">
        <v>3</v>
      </c>
      <c r="U198" s="24" t="s">
        <v>39</v>
      </c>
      <c r="V198" s="91">
        <v>0.216</v>
      </c>
      <c r="W198" s="91">
        <f t="shared" si="51"/>
        <v>39.248712</v>
      </c>
      <c r="X198" s="91">
        <v>0.006</v>
      </c>
      <c r="Y198" s="91">
        <f t="shared" si="52"/>
        <v>1.090242</v>
      </c>
      <c r="Z198" s="91">
        <v>0</v>
      </c>
      <c r="AA198" s="92">
        <f t="shared" si="53"/>
        <v>0</v>
      </c>
      <c r="AR198" s="7" t="s">
        <v>150</v>
      </c>
      <c r="AT198" s="7" t="s">
        <v>146</v>
      </c>
      <c r="AU198" s="7" t="s">
        <v>151</v>
      </c>
      <c r="AY198" s="7" t="s">
        <v>145</v>
      </c>
      <c r="BE198" s="93">
        <f t="shared" si="54"/>
        <v>0</v>
      </c>
      <c r="BF198" s="93">
        <f t="shared" si="55"/>
        <v>0</v>
      </c>
      <c r="BG198" s="93">
        <f t="shared" si="56"/>
        <v>0</v>
      </c>
      <c r="BH198" s="93">
        <f t="shared" si="57"/>
        <v>0</v>
      </c>
      <c r="BI198" s="93">
        <f t="shared" si="58"/>
        <v>0</v>
      </c>
      <c r="BJ198" s="7" t="s">
        <v>151</v>
      </c>
      <c r="BK198" s="94">
        <f t="shared" si="59"/>
        <v>0</v>
      </c>
      <c r="BL198" s="7" t="s">
        <v>150</v>
      </c>
      <c r="BM198" s="7" t="s">
        <v>363</v>
      </c>
    </row>
    <row r="199" spans="2:65" s="1" customFormat="1" ht="31.5" customHeight="1">
      <c r="B199" s="84"/>
      <c r="C199" s="85" t="s">
        <v>364</v>
      </c>
      <c r="D199" s="85" t="s">
        <v>146</v>
      </c>
      <c r="E199" s="86" t="s">
        <v>365</v>
      </c>
      <c r="F199" s="128" t="s">
        <v>366</v>
      </c>
      <c r="G199" s="129"/>
      <c r="H199" s="129"/>
      <c r="I199" s="129"/>
      <c r="J199" s="87" t="s">
        <v>204</v>
      </c>
      <c r="K199" s="88">
        <v>234.185</v>
      </c>
      <c r="L199" s="130"/>
      <c r="M199" s="129"/>
      <c r="N199" s="130">
        <f t="shared" si="50"/>
        <v>0</v>
      </c>
      <c r="O199" s="129"/>
      <c r="P199" s="129"/>
      <c r="Q199" s="129"/>
      <c r="R199" s="89"/>
      <c r="T199" s="90" t="s">
        <v>3</v>
      </c>
      <c r="U199" s="24" t="s">
        <v>39</v>
      </c>
      <c r="V199" s="91">
        <v>0.194</v>
      </c>
      <c r="W199" s="91">
        <f t="shared" si="51"/>
        <v>45.43189</v>
      </c>
      <c r="X199" s="91">
        <v>0.00196</v>
      </c>
      <c r="Y199" s="91">
        <f t="shared" si="52"/>
        <v>0.4590026</v>
      </c>
      <c r="Z199" s="91">
        <v>0</v>
      </c>
      <c r="AA199" s="92">
        <f t="shared" si="53"/>
        <v>0</v>
      </c>
      <c r="AR199" s="7" t="s">
        <v>150</v>
      </c>
      <c r="AT199" s="7" t="s">
        <v>146</v>
      </c>
      <c r="AU199" s="7" t="s">
        <v>151</v>
      </c>
      <c r="AY199" s="7" t="s">
        <v>145</v>
      </c>
      <c r="BE199" s="93">
        <f t="shared" si="54"/>
        <v>0</v>
      </c>
      <c r="BF199" s="93">
        <f t="shared" si="55"/>
        <v>0</v>
      </c>
      <c r="BG199" s="93">
        <f t="shared" si="56"/>
        <v>0</v>
      </c>
      <c r="BH199" s="93">
        <f t="shared" si="57"/>
        <v>0</v>
      </c>
      <c r="BI199" s="93">
        <f t="shared" si="58"/>
        <v>0</v>
      </c>
      <c r="BJ199" s="7" t="s">
        <v>151</v>
      </c>
      <c r="BK199" s="94">
        <f t="shared" si="59"/>
        <v>0</v>
      </c>
      <c r="BL199" s="7" t="s">
        <v>150</v>
      </c>
      <c r="BM199" s="7" t="s">
        <v>367</v>
      </c>
    </row>
    <row r="200" spans="2:65" s="1" customFormat="1" ht="44.25" customHeight="1">
      <c r="B200" s="84"/>
      <c r="C200" s="85" t="s">
        <v>368</v>
      </c>
      <c r="D200" s="85" t="s">
        <v>146</v>
      </c>
      <c r="E200" s="86" t="s">
        <v>369</v>
      </c>
      <c r="F200" s="128" t="s">
        <v>370</v>
      </c>
      <c r="G200" s="129"/>
      <c r="H200" s="129"/>
      <c r="I200" s="129"/>
      <c r="J200" s="87" t="s">
        <v>204</v>
      </c>
      <c r="K200" s="88">
        <v>18.046</v>
      </c>
      <c r="L200" s="130"/>
      <c r="M200" s="129"/>
      <c r="N200" s="130">
        <f t="shared" si="50"/>
        <v>0</v>
      </c>
      <c r="O200" s="129"/>
      <c r="P200" s="129"/>
      <c r="Q200" s="129"/>
      <c r="R200" s="89"/>
      <c r="T200" s="90" t="s">
        <v>3</v>
      </c>
      <c r="U200" s="24" t="s">
        <v>39</v>
      </c>
      <c r="V200" s="91">
        <v>0.266</v>
      </c>
      <c r="W200" s="91">
        <f t="shared" si="51"/>
        <v>4.800236</v>
      </c>
      <c r="X200" s="91">
        <v>0.00843</v>
      </c>
      <c r="Y200" s="91">
        <f t="shared" si="52"/>
        <v>0.15212778</v>
      </c>
      <c r="Z200" s="91">
        <v>0</v>
      </c>
      <c r="AA200" s="92">
        <f t="shared" si="53"/>
        <v>0</v>
      </c>
      <c r="AR200" s="7" t="s">
        <v>150</v>
      </c>
      <c r="AT200" s="7" t="s">
        <v>146</v>
      </c>
      <c r="AU200" s="7" t="s">
        <v>151</v>
      </c>
      <c r="AY200" s="7" t="s">
        <v>145</v>
      </c>
      <c r="BE200" s="93">
        <f t="shared" si="54"/>
        <v>0</v>
      </c>
      <c r="BF200" s="93">
        <f t="shared" si="55"/>
        <v>0</v>
      </c>
      <c r="BG200" s="93">
        <f t="shared" si="56"/>
        <v>0</v>
      </c>
      <c r="BH200" s="93">
        <f t="shared" si="57"/>
        <v>0</v>
      </c>
      <c r="BI200" s="93">
        <f t="shared" si="58"/>
        <v>0</v>
      </c>
      <c r="BJ200" s="7" t="s">
        <v>151</v>
      </c>
      <c r="BK200" s="94">
        <f t="shared" si="59"/>
        <v>0</v>
      </c>
      <c r="BL200" s="7" t="s">
        <v>150</v>
      </c>
      <c r="BM200" s="7" t="s">
        <v>371</v>
      </c>
    </row>
    <row r="201" spans="2:65" s="1" customFormat="1" ht="31.5" customHeight="1">
      <c r="B201" s="84"/>
      <c r="C201" s="85" t="s">
        <v>372</v>
      </c>
      <c r="D201" s="85" t="s">
        <v>146</v>
      </c>
      <c r="E201" s="86" t="s">
        <v>373</v>
      </c>
      <c r="F201" s="128" t="s">
        <v>374</v>
      </c>
      <c r="G201" s="129"/>
      <c r="H201" s="129"/>
      <c r="I201" s="129"/>
      <c r="J201" s="87" t="s">
        <v>204</v>
      </c>
      <c r="K201" s="88">
        <v>27.38</v>
      </c>
      <c r="L201" s="130"/>
      <c r="M201" s="129"/>
      <c r="N201" s="130">
        <f t="shared" si="50"/>
        <v>0</v>
      </c>
      <c r="O201" s="129"/>
      <c r="P201" s="129"/>
      <c r="Q201" s="129"/>
      <c r="R201" s="89"/>
      <c r="T201" s="90" t="s">
        <v>3</v>
      </c>
      <c r="U201" s="24" t="s">
        <v>39</v>
      </c>
      <c r="V201" s="91">
        <v>0.082</v>
      </c>
      <c r="W201" s="91">
        <f t="shared" si="51"/>
        <v>2.24516</v>
      </c>
      <c r="X201" s="91">
        <v>0.0001</v>
      </c>
      <c r="Y201" s="91">
        <f t="shared" si="52"/>
        <v>0.002738</v>
      </c>
      <c r="Z201" s="91">
        <v>0</v>
      </c>
      <c r="AA201" s="92">
        <f t="shared" si="53"/>
        <v>0</v>
      </c>
      <c r="AR201" s="7" t="s">
        <v>150</v>
      </c>
      <c r="AT201" s="7" t="s">
        <v>146</v>
      </c>
      <c r="AU201" s="7" t="s">
        <v>151</v>
      </c>
      <c r="AY201" s="7" t="s">
        <v>145</v>
      </c>
      <c r="BE201" s="93">
        <f t="shared" si="54"/>
        <v>0</v>
      </c>
      <c r="BF201" s="93">
        <f t="shared" si="55"/>
        <v>0</v>
      </c>
      <c r="BG201" s="93">
        <f t="shared" si="56"/>
        <v>0</v>
      </c>
      <c r="BH201" s="93">
        <f t="shared" si="57"/>
        <v>0</v>
      </c>
      <c r="BI201" s="93">
        <f t="shared" si="58"/>
        <v>0</v>
      </c>
      <c r="BJ201" s="7" t="s">
        <v>151</v>
      </c>
      <c r="BK201" s="94">
        <f t="shared" si="59"/>
        <v>0</v>
      </c>
      <c r="BL201" s="7" t="s">
        <v>150</v>
      </c>
      <c r="BM201" s="7" t="s">
        <v>375</v>
      </c>
    </row>
    <row r="202" spans="2:65" s="1" customFormat="1" ht="44.25" customHeight="1">
      <c r="B202" s="84"/>
      <c r="C202" s="85" t="s">
        <v>376</v>
      </c>
      <c r="D202" s="85" t="s">
        <v>146</v>
      </c>
      <c r="E202" s="86" t="s">
        <v>377</v>
      </c>
      <c r="F202" s="128" t="s">
        <v>378</v>
      </c>
      <c r="G202" s="129"/>
      <c r="H202" s="129"/>
      <c r="I202" s="129"/>
      <c r="J202" s="87" t="s">
        <v>204</v>
      </c>
      <c r="K202" s="88">
        <v>190.967</v>
      </c>
      <c r="L202" s="130"/>
      <c r="M202" s="129"/>
      <c r="N202" s="130">
        <f t="shared" si="50"/>
        <v>0</v>
      </c>
      <c r="O202" s="129"/>
      <c r="P202" s="129"/>
      <c r="Q202" s="129"/>
      <c r="R202" s="89"/>
      <c r="T202" s="90" t="s">
        <v>3</v>
      </c>
      <c r="U202" s="24" t="s">
        <v>39</v>
      </c>
      <c r="V202" s="91">
        <v>0.394</v>
      </c>
      <c r="W202" s="91">
        <f t="shared" si="51"/>
        <v>75.240998</v>
      </c>
      <c r="X202" s="91">
        <v>0.003</v>
      </c>
      <c r="Y202" s="91">
        <f t="shared" si="52"/>
        <v>0.5729010000000001</v>
      </c>
      <c r="Z202" s="91">
        <v>0</v>
      </c>
      <c r="AA202" s="92">
        <f t="shared" si="53"/>
        <v>0</v>
      </c>
      <c r="AR202" s="7" t="s">
        <v>150</v>
      </c>
      <c r="AT202" s="7" t="s">
        <v>146</v>
      </c>
      <c r="AU202" s="7" t="s">
        <v>151</v>
      </c>
      <c r="AY202" s="7" t="s">
        <v>145</v>
      </c>
      <c r="BE202" s="93">
        <f t="shared" si="54"/>
        <v>0</v>
      </c>
      <c r="BF202" s="93">
        <f t="shared" si="55"/>
        <v>0</v>
      </c>
      <c r="BG202" s="93">
        <f t="shared" si="56"/>
        <v>0</v>
      </c>
      <c r="BH202" s="93">
        <f t="shared" si="57"/>
        <v>0</v>
      </c>
      <c r="BI202" s="93">
        <f t="shared" si="58"/>
        <v>0</v>
      </c>
      <c r="BJ202" s="7" t="s">
        <v>151</v>
      </c>
      <c r="BK202" s="94">
        <f t="shared" si="59"/>
        <v>0</v>
      </c>
      <c r="BL202" s="7" t="s">
        <v>150</v>
      </c>
      <c r="BM202" s="7" t="s">
        <v>379</v>
      </c>
    </row>
    <row r="203" spans="2:65" s="1" customFormat="1" ht="44.25" customHeight="1">
      <c r="B203" s="84"/>
      <c r="C203" s="85" t="s">
        <v>380</v>
      </c>
      <c r="D203" s="85" t="s">
        <v>146</v>
      </c>
      <c r="E203" s="86" t="s">
        <v>381</v>
      </c>
      <c r="F203" s="128" t="s">
        <v>382</v>
      </c>
      <c r="G203" s="129"/>
      <c r="H203" s="129"/>
      <c r="I203" s="129"/>
      <c r="J203" s="87" t="s">
        <v>204</v>
      </c>
      <c r="K203" s="88">
        <v>64.95</v>
      </c>
      <c r="L203" s="130"/>
      <c r="M203" s="129"/>
      <c r="N203" s="130">
        <f t="shared" si="50"/>
        <v>0</v>
      </c>
      <c r="O203" s="129"/>
      <c r="P203" s="129"/>
      <c r="Q203" s="129"/>
      <c r="R203" s="89"/>
      <c r="T203" s="90" t="s">
        <v>3</v>
      </c>
      <c r="U203" s="24" t="s">
        <v>39</v>
      </c>
      <c r="V203" s="91">
        <v>0.222</v>
      </c>
      <c r="W203" s="91">
        <f t="shared" si="51"/>
        <v>14.4189</v>
      </c>
      <c r="X203" s="91">
        <v>0.004</v>
      </c>
      <c r="Y203" s="91">
        <f t="shared" si="52"/>
        <v>0.25980000000000003</v>
      </c>
      <c r="Z203" s="91">
        <v>0</v>
      </c>
      <c r="AA203" s="92">
        <f t="shared" si="53"/>
        <v>0</v>
      </c>
      <c r="AR203" s="7" t="s">
        <v>150</v>
      </c>
      <c r="AT203" s="7" t="s">
        <v>146</v>
      </c>
      <c r="AU203" s="7" t="s">
        <v>151</v>
      </c>
      <c r="AY203" s="7" t="s">
        <v>145</v>
      </c>
      <c r="BE203" s="93">
        <f t="shared" si="54"/>
        <v>0</v>
      </c>
      <c r="BF203" s="93">
        <f t="shared" si="55"/>
        <v>0</v>
      </c>
      <c r="BG203" s="93">
        <f t="shared" si="56"/>
        <v>0</v>
      </c>
      <c r="BH203" s="93">
        <f t="shared" si="57"/>
        <v>0</v>
      </c>
      <c r="BI203" s="93">
        <f t="shared" si="58"/>
        <v>0</v>
      </c>
      <c r="BJ203" s="7" t="s">
        <v>151</v>
      </c>
      <c r="BK203" s="94">
        <f t="shared" si="59"/>
        <v>0</v>
      </c>
      <c r="BL203" s="7" t="s">
        <v>150</v>
      </c>
      <c r="BM203" s="7" t="s">
        <v>383</v>
      </c>
    </row>
    <row r="204" spans="2:65" s="1" customFormat="1" ht="31.5" customHeight="1">
      <c r="B204" s="84"/>
      <c r="C204" s="85" t="s">
        <v>384</v>
      </c>
      <c r="D204" s="85" t="s">
        <v>146</v>
      </c>
      <c r="E204" s="86" t="s">
        <v>385</v>
      </c>
      <c r="F204" s="128" t="s">
        <v>386</v>
      </c>
      <c r="G204" s="129"/>
      <c r="H204" s="129"/>
      <c r="I204" s="129"/>
      <c r="J204" s="87" t="s">
        <v>204</v>
      </c>
      <c r="K204" s="88">
        <v>64.95</v>
      </c>
      <c r="L204" s="130"/>
      <c r="M204" s="129"/>
      <c r="N204" s="130">
        <f t="shared" si="50"/>
        <v>0</v>
      </c>
      <c r="O204" s="129"/>
      <c r="P204" s="129"/>
      <c r="Q204" s="129"/>
      <c r="R204" s="89"/>
      <c r="T204" s="90" t="s">
        <v>3</v>
      </c>
      <c r="U204" s="24" t="s">
        <v>39</v>
      </c>
      <c r="V204" s="91">
        <v>0.194</v>
      </c>
      <c r="W204" s="91">
        <f t="shared" si="51"/>
        <v>12.6003</v>
      </c>
      <c r="X204" s="91">
        <v>0.00196</v>
      </c>
      <c r="Y204" s="91">
        <f t="shared" si="52"/>
        <v>0.127302</v>
      </c>
      <c r="Z204" s="91">
        <v>0</v>
      </c>
      <c r="AA204" s="92">
        <f t="shared" si="53"/>
        <v>0</v>
      </c>
      <c r="AR204" s="7" t="s">
        <v>150</v>
      </c>
      <c r="AT204" s="7" t="s">
        <v>146</v>
      </c>
      <c r="AU204" s="7" t="s">
        <v>151</v>
      </c>
      <c r="AY204" s="7" t="s">
        <v>145</v>
      </c>
      <c r="BE204" s="93">
        <f t="shared" si="54"/>
        <v>0</v>
      </c>
      <c r="BF204" s="93">
        <f t="shared" si="55"/>
        <v>0</v>
      </c>
      <c r="BG204" s="93">
        <f t="shared" si="56"/>
        <v>0</v>
      </c>
      <c r="BH204" s="93">
        <f t="shared" si="57"/>
        <v>0</v>
      </c>
      <c r="BI204" s="93">
        <f t="shared" si="58"/>
        <v>0</v>
      </c>
      <c r="BJ204" s="7" t="s">
        <v>151</v>
      </c>
      <c r="BK204" s="94">
        <f t="shared" si="59"/>
        <v>0</v>
      </c>
      <c r="BL204" s="7" t="s">
        <v>150</v>
      </c>
      <c r="BM204" s="7" t="s">
        <v>387</v>
      </c>
    </row>
    <row r="205" spans="2:65" s="1" customFormat="1" ht="31.5" customHeight="1">
      <c r="B205" s="84"/>
      <c r="C205" s="85" t="s">
        <v>388</v>
      </c>
      <c r="D205" s="85" t="s">
        <v>146</v>
      </c>
      <c r="E205" s="86" t="s">
        <v>389</v>
      </c>
      <c r="F205" s="128" t="s">
        <v>390</v>
      </c>
      <c r="G205" s="129"/>
      <c r="H205" s="129"/>
      <c r="I205" s="129"/>
      <c r="J205" s="87" t="s">
        <v>391</v>
      </c>
      <c r="K205" s="88">
        <v>15.6</v>
      </c>
      <c r="L205" s="130"/>
      <c r="M205" s="129"/>
      <c r="N205" s="130">
        <f t="shared" si="50"/>
        <v>0</v>
      </c>
      <c r="O205" s="129"/>
      <c r="P205" s="129"/>
      <c r="Q205" s="129"/>
      <c r="R205" s="89"/>
      <c r="T205" s="90" t="s">
        <v>3</v>
      </c>
      <c r="U205" s="24" t="s">
        <v>39</v>
      </c>
      <c r="V205" s="91">
        <v>0.208</v>
      </c>
      <c r="W205" s="91">
        <f t="shared" si="51"/>
        <v>3.2447999999999997</v>
      </c>
      <c r="X205" s="91">
        <v>0.00053</v>
      </c>
      <c r="Y205" s="91">
        <f t="shared" si="52"/>
        <v>0.008268</v>
      </c>
      <c r="Z205" s="91">
        <v>0</v>
      </c>
      <c r="AA205" s="92">
        <f t="shared" si="53"/>
        <v>0</v>
      </c>
      <c r="AR205" s="7" t="s">
        <v>150</v>
      </c>
      <c r="AT205" s="7" t="s">
        <v>146</v>
      </c>
      <c r="AU205" s="7" t="s">
        <v>151</v>
      </c>
      <c r="AY205" s="7" t="s">
        <v>145</v>
      </c>
      <c r="BE205" s="93">
        <f t="shared" si="54"/>
        <v>0</v>
      </c>
      <c r="BF205" s="93">
        <f t="shared" si="55"/>
        <v>0</v>
      </c>
      <c r="BG205" s="93">
        <f t="shared" si="56"/>
        <v>0</v>
      </c>
      <c r="BH205" s="93">
        <f t="shared" si="57"/>
        <v>0</v>
      </c>
      <c r="BI205" s="93">
        <f t="shared" si="58"/>
        <v>0</v>
      </c>
      <c r="BJ205" s="7" t="s">
        <v>151</v>
      </c>
      <c r="BK205" s="94">
        <f t="shared" si="59"/>
        <v>0</v>
      </c>
      <c r="BL205" s="7" t="s">
        <v>150</v>
      </c>
      <c r="BM205" s="7" t="s">
        <v>392</v>
      </c>
    </row>
    <row r="206" spans="2:65" s="1" customFormat="1" ht="44.25" customHeight="1">
      <c r="B206" s="84"/>
      <c r="C206" s="85" t="s">
        <v>393</v>
      </c>
      <c r="D206" s="85" t="s">
        <v>146</v>
      </c>
      <c r="E206" s="86" t="s">
        <v>394</v>
      </c>
      <c r="F206" s="128" t="s">
        <v>395</v>
      </c>
      <c r="G206" s="129"/>
      <c r="H206" s="129"/>
      <c r="I206" s="129"/>
      <c r="J206" s="87" t="s">
        <v>204</v>
      </c>
      <c r="K206" s="88">
        <v>8.873</v>
      </c>
      <c r="L206" s="130"/>
      <c r="M206" s="129"/>
      <c r="N206" s="130">
        <f t="shared" si="50"/>
        <v>0</v>
      </c>
      <c r="O206" s="129"/>
      <c r="P206" s="129"/>
      <c r="Q206" s="129"/>
      <c r="R206" s="89"/>
      <c r="T206" s="90" t="s">
        <v>3</v>
      </c>
      <c r="U206" s="24" t="s">
        <v>39</v>
      </c>
      <c r="V206" s="91">
        <v>0.67</v>
      </c>
      <c r="W206" s="91">
        <f t="shared" si="51"/>
        <v>5.94491</v>
      </c>
      <c r="X206" s="91">
        <v>0.00988</v>
      </c>
      <c r="Y206" s="91">
        <f t="shared" si="52"/>
        <v>0.08766523999999999</v>
      </c>
      <c r="Z206" s="91">
        <v>0</v>
      </c>
      <c r="AA206" s="92">
        <f t="shared" si="53"/>
        <v>0</v>
      </c>
      <c r="AR206" s="7" t="s">
        <v>150</v>
      </c>
      <c r="AT206" s="7" t="s">
        <v>146</v>
      </c>
      <c r="AU206" s="7" t="s">
        <v>151</v>
      </c>
      <c r="AY206" s="7" t="s">
        <v>145</v>
      </c>
      <c r="BE206" s="93">
        <f t="shared" si="54"/>
        <v>0</v>
      </c>
      <c r="BF206" s="93">
        <f t="shared" si="55"/>
        <v>0</v>
      </c>
      <c r="BG206" s="93">
        <f t="shared" si="56"/>
        <v>0</v>
      </c>
      <c r="BH206" s="93">
        <f t="shared" si="57"/>
        <v>0</v>
      </c>
      <c r="BI206" s="93">
        <f t="shared" si="58"/>
        <v>0</v>
      </c>
      <c r="BJ206" s="7" t="s">
        <v>151</v>
      </c>
      <c r="BK206" s="94">
        <f t="shared" si="59"/>
        <v>0</v>
      </c>
      <c r="BL206" s="7" t="s">
        <v>150</v>
      </c>
      <c r="BM206" s="7" t="s">
        <v>396</v>
      </c>
    </row>
    <row r="207" spans="2:65" s="1" customFormat="1" ht="44.25" customHeight="1">
      <c r="B207" s="84"/>
      <c r="C207" s="85" t="s">
        <v>397</v>
      </c>
      <c r="D207" s="85" t="s">
        <v>146</v>
      </c>
      <c r="E207" s="86" t="s">
        <v>398</v>
      </c>
      <c r="F207" s="128" t="s">
        <v>399</v>
      </c>
      <c r="G207" s="129"/>
      <c r="H207" s="129"/>
      <c r="I207" s="129"/>
      <c r="J207" s="87" t="s">
        <v>204</v>
      </c>
      <c r="K207" s="88">
        <v>49.639</v>
      </c>
      <c r="L207" s="130"/>
      <c r="M207" s="129"/>
      <c r="N207" s="130">
        <f t="shared" si="50"/>
        <v>0</v>
      </c>
      <c r="O207" s="129"/>
      <c r="P207" s="129"/>
      <c r="Q207" s="129"/>
      <c r="R207" s="89"/>
      <c r="T207" s="90" t="s">
        <v>3</v>
      </c>
      <c r="U207" s="24" t="s">
        <v>39</v>
      </c>
      <c r="V207" s="91">
        <v>0.67</v>
      </c>
      <c r="W207" s="91">
        <f t="shared" si="51"/>
        <v>33.25813</v>
      </c>
      <c r="X207" s="91">
        <v>0.0112</v>
      </c>
      <c r="Y207" s="91">
        <f t="shared" si="52"/>
        <v>0.5559568</v>
      </c>
      <c r="Z207" s="91">
        <v>0</v>
      </c>
      <c r="AA207" s="92">
        <f t="shared" si="53"/>
        <v>0</v>
      </c>
      <c r="AR207" s="7" t="s">
        <v>150</v>
      </c>
      <c r="AT207" s="7" t="s">
        <v>146</v>
      </c>
      <c r="AU207" s="7" t="s">
        <v>151</v>
      </c>
      <c r="AY207" s="7" t="s">
        <v>145</v>
      </c>
      <c r="BE207" s="93">
        <f t="shared" si="54"/>
        <v>0</v>
      </c>
      <c r="BF207" s="93">
        <f t="shared" si="55"/>
        <v>0</v>
      </c>
      <c r="BG207" s="93">
        <f t="shared" si="56"/>
        <v>0</v>
      </c>
      <c r="BH207" s="93">
        <f t="shared" si="57"/>
        <v>0</v>
      </c>
      <c r="BI207" s="93">
        <f t="shared" si="58"/>
        <v>0</v>
      </c>
      <c r="BJ207" s="7" t="s">
        <v>151</v>
      </c>
      <c r="BK207" s="94">
        <f t="shared" si="59"/>
        <v>0</v>
      </c>
      <c r="BL207" s="7" t="s">
        <v>150</v>
      </c>
      <c r="BM207" s="7" t="s">
        <v>400</v>
      </c>
    </row>
    <row r="208" spans="2:65" s="1" customFormat="1" ht="44.25" customHeight="1">
      <c r="B208" s="84"/>
      <c r="C208" s="85" t="s">
        <v>401</v>
      </c>
      <c r="D208" s="85" t="s">
        <v>146</v>
      </c>
      <c r="E208" s="86" t="s">
        <v>402</v>
      </c>
      <c r="F208" s="128" t="s">
        <v>403</v>
      </c>
      <c r="G208" s="129"/>
      <c r="H208" s="129"/>
      <c r="I208" s="129"/>
      <c r="J208" s="87" t="s">
        <v>204</v>
      </c>
      <c r="K208" s="88">
        <v>78.464</v>
      </c>
      <c r="L208" s="130"/>
      <c r="M208" s="129"/>
      <c r="N208" s="130">
        <f t="shared" si="50"/>
        <v>0</v>
      </c>
      <c r="O208" s="129"/>
      <c r="P208" s="129"/>
      <c r="Q208" s="129"/>
      <c r="R208" s="89"/>
      <c r="T208" s="90" t="s">
        <v>3</v>
      </c>
      <c r="U208" s="24" t="s">
        <v>39</v>
      </c>
      <c r="V208" s="91">
        <v>1.238</v>
      </c>
      <c r="W208" s="91">
        <f t="shared" si="51"/>
        <v>97.138432</v>
      </c>
      <c r="X208" s="91">
        <v>0.00285</v>
      </c>
      <c r="Y208" s="91">
        <f t="shared" si="52"/>
        <v>0.2236224</v>
      </c>
      <c r="Z208" s="91">
        <v>0</v>
      </c>
      <c r="AA208" s="92">
        <f t="shared" si="53"/>
        <v>0</v>
      </c>
      <c r="AR208" s="7" t="s">
        <v>150</v>
      </c>
      <c r="AT208" s="7" t="s">
        <v>146</v>
      </c>
      <c r="AU208" s="7" t="s">
        <v>151</v>
      </c>
      <c r="AY208" s="7" t="s">
        <v>145</v>
      </c>
      <c r="BE208" s="93">
        <f t="shared" si="54"/>
        <v>0</v>
      </c>
      <c r="BF208" s="93">
        <f t="shared" si="55"/>
        <v>0</v>
      </c>
      <c r="BG208" s="93">
        <f t="shared" si="56"/>
        <v>0</v>
      </c>
      <c r="BH208" s="93">
        <f t="shared" si="57"/>
        <v>0</v>
      </c>
      <c r="BI208" s="93">
        <f t="shared" si="58"/>
        <v>0</v>
      </c>
      <c r="BJ208" s="7" t="s">
        <v>151</v>
      </c>
      <c r="BK208" s="94">
        <f t="shared" si="59"/>
        <v>0</v>
      </c>
      <c r="BL208" s="7" t="s">
        <v>150</v>
      </c>
      <c r="BM208" s="7" t="s">
        <v>404</v>
      </c>
    </row>
    <row r="209" spans="2:65" s="1" customFormat="1" ht="44.25" customHeight="1">
      <c r="B209" s="84"/>
      <c r="C209" s="85" t="s">
        <v>405</v>
      </c>
      <c r="D209" s="85" t="s">
        <v>146</v>
      </c>
      <c r="E209" s="86" t="s">
        <v>406</v>
      </c>
      <c r="F209" s="128" t="s">
        <v>407</v>
      </c>
      <c r="G209" s="129"/>
      <c r="H209" s="129"/>
      <c r="I209" s="129"/>
      <c r="J209" s="87" t="s">
        <v>204</v>
      </c>
      <c r="K209" s="88">
        <v>62.486</v>
      </c>
      <c r="L209" s="130"/>
      <c r="M209" s="129"/>
      <c r="N209" s="130">
        <f t="shared" si="50"/>
        <v>0</v>
      </c>
      <c r="O209" s="129"/>
      <c r="P209" s="129"/>
      <c r="Q209" s="129"/>
      <c r="R209" s="89"/>
      <c r="T209" s="90" t="s">
        <v>3</v>
      </c>
      <c r="U209" s="24" t="s">
        <v>39</v>
      </c>
      <c r="V209" s="91">
        <v>1.238</v>
      </c>
      <c r="W209" s="91">
        <f t="shared" si="51"/>
        <v>77.35766799999999</v>
      </c>
      <c r="X209" s="91">
        <v>0.00359</v>
      </c>
      <c r="Y209" s="91">
        <f t="shared" si="52"/>
        <v>0.22432474</v>
      </c>
      <c r="Z209" s="91">
        <v>0</v>
      </c>
      <c r="AA209" s="92">
        <f t="shared" si="53"/>
        <v>0</v>
      </c>
      <c r="AR209" s="7" t="s">
        <v>150</v>
      </c>
      <c r="AT209" s="7" t="s">
        <v>146</v>
      </c>
      <c r="AU209" s="7" t="s">
        <v>151</v>
      </c>
      <c r="AY209" s="7" t="s">
        <v>145</v>
      </c>
      <c r="BE209" s="93">
        <f t="shared" si="54"/>
        <v>0</v>
      </c>
      <c r="BF209" s="93">
        <f t="shared" si="55"/>
        <v>0</v>
      </c>
      <c r="BG209" s="93">
        <f t="shared" si="56"/>
        <v>0</v>
      </c>
      <c r="BH209" s="93">
        <f t="shared" si="57"/>
        <v>0</v>
      </c>
      <c r="BI209" s="93">
        <f t="shared" si="58"/>
        <v>0</v>
      </c>
      <c r="BJ209" s="7" t="s">
        <v>151</v>
      </c>
      <c r="BK209" s="94">
        <f t="shared" si="59"/>
        <v>0</v>
      </c>
      <c r="BL209" s="7" t="s">
        <v>150</v>
      </c>
      <c r="BM209" s="7" t="s">
        <v>408</v>
      </c>
    </row>
    <row r="210" spans="2:65" s="1" customFormat="1" ht="44.25" customHeight="1">
      <c r="B210" s="84"/>
      <c r="C210" s="85" t="s">
        <v>409</v>
      </c>
      <c r="D210" s="85" t="s">
        <v>146</v>
      </c>
      <c r="E210" s="86" t="s">
        <v>410</v>
      </c>
      <c r="F210" s="128" t="s">
        <v>411</v>
      </c>
      <c r="G210" s="129"/>
      <c r="H210" s="129"/>
      <c r="I210" s="129"/>
      <c r="J210" s="87" t="s">
        <v>204</v>
      </c>
      <c r="K210" s="88">
        <v>16.35</v>
      </c>
      <c r="L210" s="130"/>
      <c r="M210" s="129"/>
      <c r="N210" s="130">
        <f t="shared" si="50"/>
        <v>0</v>
      </c>
      <c r="O210" s="129"/>
      <c r="P210" s="129"/>
      <c r="Q210" s="129"/>
      <c r="R210" s="89"/>
      <c r="T210" s="90" t="s">
        <v>3</v>
      </c>
      <c r="U210" s="24" t="s">
        <v>39</v>
      </c>
      <c r="V210" s="91">
        <v>0.678</v>
      </c>
      <c r="W210" s="91">
        <f t="shared" si="51"/>
        <v>11.085300000000002</v>
      </c>
      <c r="X210" s="91">
        <v>0.00944</v>
      </c>
      <c r="Y210" s="91">
        <f t="shared" si="52"/>
        <v>0.154344</v>
      </c>
      <c r="Z210" s="91">
        <v>0</v>
      </c>
      <c r="AA210" s="92">
        <f t="shared" si="53"/>
        <v>0</v>
      </c>
      <c r="AR210" s="7" t="s">
        <v>150</v>
      </c>
      <c r="AT210" s="7" t="s">
        <v>146</v>
      </c>
      <c r="AU210" s="7" t="s">
        <v>151</v>
      </c>
      <c r="AY210" s="7" t="s">
        <v>145</v>
      </c>
      <c r="BE210" s="93">
        <f t="shared" si="54"/>
        <v>0</v>
      </c>
      <c r="BF210" s="93">
        <f t="shared" si="55"/>
        <v>0</v>
      </c>
      <c r="BG210" s="93">
        <f t="shared" si="56"/>
        <v>0</v>
      </c>
      <c r="BH210" s="93">
        <f t="shared" si="57"/>
        <v>0</v>
      </c>
      <c r="BI210" s="93">
        <f t="shared" si="58"/>
        <v>0</v>
      </c>
      <c r="BJ210" s="7" t="s">
        <v>151</v>
      </c>
      <c r="BK210" s="94">
        <f t="shared" si="59"/>
        <v>0</v>
      </c>
      <c r="BL210" s="7" t="s">
        <v>150</v>
      </c>
      <c r="BM210" s="7" t="s">
        <v>412</v>
      </c>
    </row>
    <row r="211" spans="2:65" s="1" customFormat="1" ht="31.5" customHeight="1">
      <c r="B211" s="84"/>
      <c r="C211" s="85" t="s">
        <v>413</v>
      </c>
      <c r="D211" s="85" t="s">
        <v>146</v>
      </c>
      <c r="E211" s="86" t="s">
        <v>414</v>
      </c>
      <c r="F211" s="128" t="s">
        <v>415</v>
      </c>
      <c r="G211" s="129"/>
      <c r="H211" s="129"/>
      <c r="I211" s="129"/>
      <c r="J211" s="87" t="s">
        <v>391</v>
      </c>
      <c r="K211" s="88">
        <v>15.6</v>
      </c>
      <c r="L211" s="130"/>
      <c r="M211" s="129"/>
      <c r="N211" s="130">
        <f t="shared" si="50"/>
        <v>0</v>
      </c>
      <c r="O211" s="129"/>
      <c r="P211" s="129"/>
      <c r="Q211" s="129"/>
      <c r="R211" s="89"/>
      <c r="T211" s="90" t="s">
        <v>3</v>
      </c>
      <c r="U211" s="24" t="s">
        <v>39</v>
      </c>
      <c r="V211" s="91">
        <v>0.142</v>
      </c>
      <c r="W211" s="91">
        <f t="shared" si="51"/>
        <v>2.2152</v>
      </c>
      <c r="X211" s="91">
        <v>0.02091087</v>
      </c>
      <c r="Y211" s="91">
        <f t="shared" si="52"/>
        <v>0.326209572</v>
      </c>
      <c r="Z211" s="91">
        <v>0</v>
      </c>
      <c r="AA211" s="92">
        <f t="shared" si="53"/>
        <v>0</v>
      </c>
      <c r="AR211" s="7" t="s">
        <v>150</v>
      </c>
      <c r="AT211" s="7" t="s">
        <v>146</v>
      </c>
      <c r="AU211" s="7" t="s">
        <v>151</v>
      </c>
      <c r="AY211" s="7" t="s">
        <v>145</v>
      </c>
      <c r="BE211" s="93">
        <f t="shared" si="54"/>
        <v>0</v>
      </c>
      <c r="BF211" s="93">
        <f t="shared" si="55"/>
        <v>0</v>
      </c>
      <c r="BG211" s="93">
        <f t="shared" si="56"/>
        <v>0</v>
      </c>
      <c r="BH211" s="93">
        <f t="shared" si="57"/>
        <v>0</v>
      </c>
      <c r="BI211" s="93">
        <f t="shared" si="58"/>
        <v>0</v>
      </c>
      <c r="BJ211" s="7" t="s">
        <v>151</v>
      </c>
      <c r="BK211" s="94">
        <f t="shared" si="59"/>
        <v>0</v>
      </c>
      <c r="BL211" s="7" t="s">
        <v>150</v>
      </c>
      <c r="BM211" s="7" t="s">
        <v>416</v>
      </c>
    </row>
    <row r="212" spans="2:65" s="1" customFormat="1" ht="31.5" customHeight="1">
      <c r="B212" s="84"/>
      <c r="C212" s="85" t="s">
        <v>417</v>
      </c>
      <c r="D212" s="85" t="s">
        <v>146</v>
      </c>
      <c r="E212" s="86" t="s">
        <v>418</v>
      </c>
      <c r="F212" s="128" t="s">
        <v>419</v>
      </c>
      <c r="G212" s="129"/>
      <c r="H212" s="129"/>
      <c r="I212" s="129"/>
      <c r="J212" s="87" t="s">
        <v>149</v>
      </c>
      <c r="K212" s="88">
        <v>7.763</v>
      </c>
      <c r="L212" s="130"/>
      <c r="M212" s="129"/>
      <c r="N212" s="130">
        <f t="shared" si="50"/>
        <v>0</v>
      </c>
      <c r="O212" s="129"/>
      <c r="P212" s="129"/>
      <c r="Q212" s="129"/>
      <c r="R212" s="89"/>
      <c r="T212" s="90" t="s">
        <v>3</v>
      </c>
      <c r="U212" s="24" t="s">
        <v>39</v>
      </c>
      <c r="V212" s="91">
        <v>3.038</v>
      </c>
      <c r="W212" s="91">
        <f t="shared" si="51"/>
        <v>23.583993999999997</v>
      </c>
      <c r="X212" s="91">
        <v>2.42467</v>
      </c>
      <c r="Y212" s="91">
        <f t="shared" si="52"/>
        <v>18.82271321</v>
      </c>
      <c r="Z212" s="91">
        <v>0</v>
      </c>
      <c r="AA212" s="92">
        <f t="shared" si="53"/>
        <v>0</v>
      </c>
      <c r="AR212" s="7" t="s">
        <v>150</v>
      </c>
      <c r="AT212" s="7" t="s">
        <v>146</v>
      </c>
      <c r="AU212" s="7" t="s">
        <v>151</v>
      </c>
      <c r="AY212" s="7" t="s">
        <v>145</v>
      </c>
      <c r="BE212" s="93">
        <f t="shared" si="54"/>
        <v>0</v>
      </c>
      <c r="BF212" s="93">
        <f t="shared" si="55"/>
        <v>0</v>
      </c>
      <c r="BG212" s="93">
        <f t="shared" si="56"/>
        <v>0</v>
      </c>
      <c r="BH212" s="93">
        <f t="shared" si="57"/>
        <v>0</v>
      </c>
      <c r="BI212" s="93">
        <f t="shared" si="58"/>
        <v>0</v>
      </c>
      <c r="BJ212" s="7" t="s">
        <v>151</v>
      </c>
      <c r="BK212" s="94">
        <f t="shared" si="59"/>
        <v>0</v>
      </c>
      <c r="BL212" s="7" t="s">
        <v>150</v>
      </c>
      <c r="BM212" s="7" t="s">
        <v>420</v>
      </c>
    </row>
    <row r="213" spans="2:65" s="1" customFormat="1" ht="31.5" customHeight="1">
      <c r="B213" s="84"/>
      <c r="C213" s="85" t="s">
        <v>421</v>
      </c>
      <c r="D213" s="85" t="s">
        <v>146</v>
      </c>
      <c r="E213" s="86" t="s">
        <v>422</v>
      </c>
      <c r="F213" s="128" t="s">
        <v>423</v>
      </c>
      <c r="G213" s="129"/>
      <c r="H213" s="129"/>
      <c r="I213" s="129"/>
      <c r="J213" s="87" t="s">
        <v>149</v>
      </c>
      <c r="K213" s="88">
        <v>9.525</v>
      </c>
      <c r="L213" s="130"/>
      <c r="M213" s="129"/>
      <c r="N213" s="130">
        <f t="shared" si="50"/>
        <v>0</v>
      </c>
      <c r="O213" s="129"/>
      <c r="P213" s="129"/>
      <c r="Q213" s="129"/>
      <c r="R213" s="89"/>
      <c r="T213" s="90" t="s">
        <v>3</v>
      </c>
      <c r="U213" s="24" t="s">
        <v>39</v>
      </c>
      <c r="V213" s="91">
        <v>2.191</v>
      </c>
      <c r="W213" s="91">
        <f t="shared" si="51"/>
        <v>20.869275</v>
      </c>
      <c r="X213" s="91">
        <v>2.42467</v>
      </c>
      <c r="Y213" s="91">
        <f t="shared" si="52"/>
        <v>23.09498175</v>
      </c>
      <c r="Z213" s="91">
        <v>0</v>
      </c>
      <c r="AA213" s="92">
        <f t="shared" si="53"/>
        <v>0</v>
      </c>
      <c r="AR213" s="7" t="s">
        <v>150</v>
      </c>
      <c r="AT213" s="7" t="s">
        <v>146</v>
      </c>
      <c r="AU213" s="7" t="s">
        <v>151</v>
      </c>
      <c r="AY213" s="7" t="s">
        <v>145</v>
      </c>
      <c r="BE213" s="93">
        <f t="shared" si="54"/>
        <v>0</v>
      </c>
      <c r="BF213" s="93">
        <f t="shared" si="55"/>
        <v>0</v>
      </c>
      <c r="BG213" s="93">
        <f t="shared" si="56"/>
        <v>0</v>
      </c>
      <c r="BH213" s="93">
        <f t="shared" si="57"/>
        <v>0</v>
      </c>
      <c r="BI213" s="93">
        <f t="shared" si="58"/>
        <v>0</v>
      </c>
      <c r="BJ213" s="7" t="s">
        <v>151</v>
      </c>
      <c r="BK213" s="94">
        <f t="shared" si="59"/>
        <v>0</v>
      </c>
      <c r="BL213" s="7" t="s">
        <v>150</v>
      </c>
      <c r="BM213" s="7" t="s">
        <v>424</v>
      </c>
    </row>
    <row r="214" spans="2:65" s="1" customFormat="1" ht="22.5" customHeight="1">
      <c r="B214" s="84"/>
      <c r="C214" s="95" t="s">
        <v>425</v>
      </c>
      <c r="D214" s="95" t="s">
        <v>180</v>
      </c>
      <c r="E214" s="96" t="s">
        <v>426</v>
      </c>
      <c r="F214" s="131" t="s">
        <v>427</v>
      </c>
      <c r="G214" s="132"/>
      <c r="H214" s="132"/>
      <c r="I214" s="132"/>
      <c r="J214" s="97" t="s">
        <v>204</v>
      </c>
      <c r="K214" s="98">
        <v>66.675</v>
      </c>
      <c r="L214" s="133"/>
      <c r="M214" s="132"/>
      <c r="N214" s="133">
        <f t="shared" si="50"/>
        <v>0</v>
      </c>
      <c r="O214" s="129"/>
      <c r="P214" s="129"/>
      <c r="Q214" s="129"/>
      <c r="R214" s="89"/>
      <c r="T214" s="90" t="s">
        <v>3</v>
      </c>
      <c r="U214" s="24" t="s">
        <v>39</v>
      </c>
      <c r="V214" s="91">
        <v>0</v>
      </c>
      <c r="W214" s="91">
        <f t="shared" si="51"/>
        <v>0</v>
      </c>
      <c r="X214" s="91">
        <v>0.00674</v>
      </c>
      <c r="Y214" s="91">
        <f t="shared" si="52"/>
        <v>0.4493895</v>
      </c>
      <c r="Z214" s="91">
        <v>0</v>
      </c>
      <c r="AA214" s="92">
        <f t="shared" si="53"/>
        <v>0</v>
      </c>
      <c r="AR214" s="7" t="s">
        <v>175</v>
      </c>
      <c r="AT214" s="7" t="s">
        <v>180</v>
      </c>
      <c r="AU214" s="7" t="s">
        <v>151</v>
      </c>
      <c r="AY214" s="7" t="s">
        <v>145</v>
      </c>
      <c r="BE214" s="93">
        <f t="shared" si="54"/>
        <v>0</v>
      </c>
      <c r="BF214" s="93">
        <f t="shared" si="55"/>
        <v>0</v>
      </c>
      <c r="BG214" s="93">
        <f t="shared" si="56"/>
        <v>0</v>
      </c>
      <c r="BH214" s="93">
        <f t="shared" si="57"/>
        <v>0</v>
      </c>
      <c r="BI214" s="93">
        <f t="shared" si="58"/>
        <v>0</v>
      </c>
      <c r="BJ214" s="7" t="s">
        <v>151</v>
      </c>
      <c r="BK214" s="94">
        <f t="shared" si="59"/>
        <v>0</v>
      </c>
      <c r="BL214" s="7" t="s">
        <v>150</v>
      </c>
      <c r="BM214" s="7" t="s">
        <v>428</v>
      </c>
    </row>
    <row r="215" spans="2:65" s="1" customFormat="1" ht="31.5" customHeight="1">
      <c r="B215" s="84"/>
      <c r="C215" s="85" t="s">
        <v>429</v>
      </c>
      <c r="D215" s="85" t="s">
        <v>146</v>
      </c>
      <c r="E215" s="86" t="s">
        <v>430</v>
      </c>
      <c r="F215" s="128" t="s">
        <v>431</v>
      </c>
      <c r="G215" s="129"/>
      <c r="H215" s="129"/>
      <c r="I215" s="129"/>
      <c r="J215" s="87" t="s">
        <v>149</v>
      </c>
      <c r="K215" s="88">
        <v>7.763</v>
      </c>
      <c r="L215" s="130"/>
      <c r="M215" s="129"/>
      <c r="N215" s="130">
        <f t="shared" si="50"/>
        <v>0</v>
      </c>
      <c r="O215" s="129"/>
      <c r="P215" s="129"/>
      <c r="Q215" s="129"/>
      <c r="R215" s="89"/>
      <c r="T215" s="90" t="s">
        <v>3</v>
      </c>
      <c r="U215" s="24" t="s">
        <v>39</v>
      </c>
      <c r="V215" s="91">
        <v>2.783</v>
      </c>
      <c r="W215" s="91">
        <f t="shared" si="51"/>
        <v>21.604429</v>
      </c>
      <c r="X215" s="91">
        <v>0</v>
      </c>
      <c r="Y215" s="91">
        <f t="shared" si="52"/>
        <v>0</v>
      </c>
      <c r="Z215" s="91">
        <v>0</v>
      </c>
      <c r="AA215" s="92">
        <f t="shared" si="53"/>
        <v>0</v>
      </c>
      <c r="AR215" s="7" t="s">
        <v>150</v>
      </c>
      <c r="AT215" s="7" t="s">
        <v>146</v>
      </c>
      <c r="AU215" s="7" t="s">
        <v>151</v>
      </c>
      <c r="AY215" s="7" t="s">
        <v>145</v>
      </c>
      <c r="BE215" s="93">
        <f t="shared" si="54"/>
        <v>0</v>
      </c>
      <c r="BF215" s="93">
        <f t="shared" si="55"/>
        <v>0</v>
      </c>
      <c r="BG215" s="93">
        <f t="shared" si="56"/>
        <v>0</v>
      </c>
      <c r="BH215" s="93">
        <f t="shared" si="57"/>
        <v>0</v>
      </c>
      <c r="BI215" s="93">
        <f t="shared" si="58"/>
        <v>0</v>
      </c>
      <c r="BJ215" s="7" t="s">
        <v>151</v>
      </c>
      <c r="BK215" s="94">
        <f t="shared" si="59"/>
        <v>0</v>
      </c>
      <c r="BL215" s="7" t="s">
        <v>150</v>
      </c>
      <c r="BM215" s="7" t="s">
        <v>432</v>
      </c>
    </row>
    <row r="216" spans="2:65" s="1" customFormat="1" ht="44.25" customHeight="1">
      <c r="B216" s="84"/>
      <c r="C216" s="85" t="s">
        <v>433</v>
      </c>
      <c r="D216" s="85" t="s">
        <v>146</v>
      </c>
      <c r="E216" s="86" t="s">
        <v>434</v>
      </c>
      <c r="F216" s="128" t="s">
        <v>435</v>
      </c>
      <c r="G216" s="129"/>
      <c r="H216" s="129"/>
      <c r="I216" s="129"/>
      <c r="J216" s="87" t="s">
        <v>149</v>
      </c>
      <c r="K216" s="88">
        <v>9.525</v>
      </c>
      <c r="L216" s="130"/>
      <c r="M216" s="129"/>
      <c r="N216" s="130">
        <f t="shared" si="50"/>
        <v>0</v>
      </c>
      <c r="O216" s="129"/>
      <c r="P216" s="129"/>
      <c r="Q216" s="129"/>
      <c r="R216" s="89"/>
      <c r="T216" s="90" t="s">
        <v>3</v>
      </c>
      <c r="U216" s="24" t="s">
        <v>39</v>
      </c>
      <c r="V216" s="91">
        <v>0.696</v>
      </c>
      <c r="W216" s="91">
        <f t="shared" si="51"/>
        <v>6.6293999999999995</v>
      </c>
      <c r="X216" s="91">
        <v>0</v>
      </c>
      <c r="Y216" s="91">
        <f t="shared" si="52"/>
        <v>0</v>
      </c>
      <c r="Z216" s="91">
        <v>0</v>
      </c>
      <c r="AA216" s="92">
        <f t="shared" si="53"/>
        <v>0</v>
      </c>
      <c r="AR216" s="7" t="s">
        <v>150</v>
      </c>
      <c r="AT216" s="7" t="s">
        <v>146</v>
      </c>
      <c r="AU216" s="7" t="s">
        <v>151</v>
      </c>
      <c r="AY216" s="7" t="s">
        <v>145</v>
      </c>
      <c r="BE216" s="93">
        <f t="shared" si="54"/>
        <v>0</v>
      </c>
      <c r="BF216" s="93">
        <f t="shared" si="55"/>
        <v>0</v>
      </c>
      <c r="BG216" s="93">
        <f t="shared" si="56"/>
        <v>0</v>
      </c>
      <c r="BH216" s="93">
        <f t="shared" si="57"/>
        <v>0</v>
      </c>
      <c r="BI216" s="93">
        <f t="shared" si="58"/>
        <v>0</v>
      </c>
      <c r="BJ216" s="7" t="s">
        <v>151</v>
      </c>
      <c r="BK216" s="94">
        <f t="shared" si="59"/>
        <v>0</v>
      </c>
      <c r="BL216" s="7" t="s">
        <v>150</v>
      </c>
      <c r="BM216" s="7" t="s">
        <v>436</v>
      </c>
    </row>
    <row r="217" spans="2:65" s="1" customFormat="1" ht="44.25" customHeight="1">
      <c r="B217" s="84"/>
      <c r="C217" s="85" t="s">
        <v>437</v>
      </c>
      <c r="D217" s="85" t="s">
        <v>146</v>
      </c>
      <c r="E217" s="86" t="s">
        <v>438</v>
      </c>
      <c r="F217" s="128" t="s">
        <v>439</v>
      </c>
      <c r="G217" s="129"/>
      <c r="H217" s="129"/>
      <c r="I217" s="129"/>
      <c r="J217" s="87" t="s">
        <v>149</v>
      </c>
      <c r="K217" s="88">
        <v>7.763</v>
      </c>
      <c r="L217" s="130"/>
      <c r="M217" s="129"/>
      <c r="N217" s="130">
        <f t="shared" si="50"/>
        <v>0</v>
      </c>
      <c r="O217" s="129"/>
      <c r="P217" s="129"/>
      <c r="Q217" s="129"/>
      <c r="R217" s="89"/>
      <c r="T217" s="90" t="s">
        <v>3</v>
      </c>
      <c r="U217" s="24" t="s">
        <v>39</v>
      </c>
      <c r="V217" s="91">
        <v>0.846</v>
      </c>
      <c r="W217" s="91">
        <f t="shared" si="51"/>
        <v>6.567498</v>
      </c>
      <c r="X217" s="91">
        <v>0</v>
      </c>
      <c r="Y217" s="91">
        <f t="shared" si="52"/>
        <v>0</v>
      </c>
      <c r="Z217" s="91">
        <v>0</v>
      </c>
      <c r="AA217" s="92">
        <f t="shared" si="53"/>
        <v>0</v>
      </c>
      <c r="AR217" s="7" t="s">
        <v>150</v>
      </c>
      <c r="AT217" s="7" t="s">
        <v>146</v>
      </c>
      <c r="AU217" s="7" t="s">
        <v>151</v>
      </c>
      <c r="AY217" s="7" t="s">
        <v>145</v>
      </c>
      <c r="BE217" s="93">
        <f t="shared" si="54"/>
        <v>0</v>
      </c>
      <c r="BF217" s="93">
        <f t="shared" si="55"/>
        <v>0</v>
      </c>
      <c r="BG217" s="93">
        <f t="shared" si="56"/>
        <v>0</v>
      </c>
      <c r="BH217" s="93">
        <f t="shared" si="57"/>
        <v>0</v>
      </c>
      <c r="BI217" s="93">
        <f t="shared" si="58"/>
        <v>0</v>
      </c>
      <c r="BJ217" s="7" t="s">
        <v>151</v>
      </c>
      <c r="BK217" s="94">
        <f t="shared" si="59"/>
        <v>0</v>
      </c>
      <c r="BL217" s="7" t="s">
        <v>150</v>
      </c>
      <c r="BM217" s="7" t="s">
        <v>440</v>
      </c>
    </row>
    <row r="218" spans="2:65" s="1" customFormat="1" ht="44.25" customHeight="1">
      <c r="B218" s="84"/>
      <c r="C218" s="85" t="s">
        <v>441</v>
      </c>
      <c r="D218" s="85" t="s">
        <v>146</v>
      </c>
      <c r="E218" s="86" t="s">
        <v>442</v>
      </c>
      <c r="F218" s="128" t="s">
        <v>443</v>
      </c>
      <c r="G218" s="129"/>
      <c r="H218" s="129"/>
      <c r="I218" s="129"/>
      <c r="J218" s="87" t="s">
        <v>149</v>
      </c>
      <c r="K218" s="88">
        <v>9.525</v>
      </c>
      <c r="L218" s="130"/>
      <c r="M218" s="129"/>
      <c r="N218" s="130">
        <f t="shared" si="50"/>
        <v>0</v>
      </c>
      <c r="O218" s="129"/>
      <c r="P218" s="129"/>
      <c r="Q218" s="129"/>
      <c r="R218" s="89"/>
      <c r="T218" s="90" t="s">
        <v>3</v>
      </c>
      <c r="U218" s="24" t="s">
        <v>39</v>
      </c>
      <c r="V218" s="91">
        <v>0.212</v>
      </c>
      <c r="W218" s="91">
        <f t="shared" si="51"/>
        <v>2.0193</v>
      </c>
      <c r="X218" s="91">
        <v>0</v>
      </c>
      <c r="Y218" s="91">
        <f t="shared" si="52"/>
        <v>0</v>
      </c>
      <c r="Z218" s="91">
        <v>0</v>
      </c>
      <c r="AA218" s="92">
        <f t="shared" si="53"/>
        <v>0</v>
      </c>
      <c r="AR218" s="7" t="s">
        <v>150</v>
      </c>
      <c r="AT218" s="7" t="s">
        <v>146</v>
      </c>
      <c r="AU218" s="7" t="s">
        <v>151</v>
      </c>
      <c r="AY218" s="7" t="s">
        <v>145</v>
      </c>
      <c r="BE218" s="93">
        <f t="shared" si="54"/>
        <v>0</v>
      </c>
      <c r="BF218" s="93">
        <f t="shared" si="55"/>
        <v>0</v>
      </c>
      <c r="BG218" s="93">
        <f t="shared" si="56"/>
        <v>0</v>
      </c>
      <c r="BH218" s="93">
        <f t="shared" si="57"/>
        <v>0</v>
      </c>
      <c r="BI218" s="93">
        <f t="shared" si="58"/>
        <v>0</v>
      </c>
      <c r="BJ218" s="7" t="s">
        <v>151</v>
      </c>
      <c r="BK218" s="94">
        <f t="shared" si="59"/>
        <v>0</v>
      </c>
      <c r="BL218" s="7" t="s">
        <v>150</v>
      </c>
      <c r="BM218" s="7" t="s">
        <v>444</v>
      </c>
    </row>
    <row r="219" spans="2:65" s="1" customFormat="1" ht="31.5" customHeight="1">
      <c r="B219" s="84"/>
      <c r="C219" s="85" t="s">
        <v>445</v>
      </c>
      <c r="D219" s="85" t="s">
        <v>146</v>
      </c>
      <c r="E219" s="86" t="s">
        <v>446</v>
      </c>
      <c r="F219" s="128" t="s">
        <v>447</v>
      </c>
      <c r="G219" s="129"/>
      <c r="H219" s="129"/>
      <c r="I219" s="129"/>
      <c r="J219" s="87" t="s">
        <v>149</v>
      </c>
      <c r="K219" s="88">
        <v>121.975</v>
      </c>
      <c r="L219" s="130"/>
      <c r="M219" s="129"/>
      <c r="N219" s="130">
        <f t="shared" si="50"/>
        <v>0</v>
      </c>
      <c r="O219" s="129"/>
      <c r="P219" s="129"/>
      <c r="Q219" s="129"/>
      <c r="R219" s="89"/>
      <c r="T219" s="90" t="s">
        <v>3</v>
      </c>
      <c r="U219" s="24" t="s">
        <v>39</v>
      </c>
      <c r="V219" s="91">
        <v>1.892</v>
      </c>
      <c r="W219" s="91">
        <f t="shared" si="51"/>
        <v>230.77669999999998</v>
      </c>
      <c r="X219" s="91">
        <v>1.837</v>
      </c>
      <c r="Y219" s="91">
        <f t="shared" si="52"/>
        <v>224.068075</v>
      </c>
      <c r="Z219" s="91">
        <v>0</v>
      </c>
      <c r="AA219" s="92">
        <f t="shared" si="53"/>
        <v>0</v>
      </c>
      <c r="AR219" s="7" t="s">
        <v>150</v>
      </c>
      <c r="AT219" s="7" t="s">
        <v>146</v>
      </c>
      <c r="AU219" s="7" t="s">
        <v>151</v>
      </c>
      <c r="AY219" s="7" t="s">
        <v>145</v>
      </c>
      <c r="BE219" s="93">
        <f t="shared" si="54"/>
        <v>0</v>
      </c>
      <c r="BF219" s="93">
        <f t="shared" si="55"/>
        <v>0</v>
      </c>
      <c r="BG219" s="93">
        <f t="shared" si="56"/>
        <v>0</v>
      </c>
      <c r="BH219" s="93">
        <f t="shared" si="57"/>
        <v>0</v>
      </c>
      <c r="BI219" s="93">
        <f t="shared" si="58"/>
        <v>0</v>
      </c>
      <c r="BJ219" s="7" t="s">
        <v>151</v>
      </c>
      <c r="BK219" s="94">
        <f t="shared" si="59"/>
        <v>0</v>
      </c>
      <c r="BL219" s="7" t="s">
        <v>150</v>
      </c>
      <c r="BM219" s="7" t="s">
        <v>448</v>
      </c>
    </row>
    <row r="220" spans="2:65" s="1" customFormat="1" ht="44.25" customHeight="1">
      <c r="B220" s="84"/>
      <c r="C220" s="85" t="s">
        <v>449</v>
      </c>
      <c r="D220" s="85" t="s">
        <v>146</v>
      </c>
      <c r="E220" s="86" t="s">
        <v>450</v>
      </c>
      <c r="F220" s="128" t="s">
        <v>451</v>
      </c>
      <c r="G220" s="129"/>
      <c r="H220" s="129"/>
      <c r="I220" s="129"/>
      <c r="J220" s="87" t="s">
        <v>204</v>
      </c>
      <c r="K220" s="88">
        <v>17.9</v>
      </c>
      <c r="L220" s="130"/>
      <c r="M220" s="129"/>
      <c r="N220" s="130">
        <f t="shared" si="50"/>
        <v>0</v>
      </c>
      <c r="O220" s="129"/>
      <c r="P220" s="129"/>
      <c r="Q220" s="129"/>
      <c r="R220" s="89"/>
      <c r="T220" s="90" t="s">
        <v>3</v>
      </c>
      <c r="U220" s="24" t="s">
        <v>39</v>
      </c>
      <c r="V220" s="91">
        <v>0.639</v>
      </c>
      <c r="W220" s="91">
        <f t="shared" si="51"/>
        <v>11.438099999999999</v>
      </c>
      <c r="X220" s="91">
        <v>0.27575</v>
      </c>
      <c r="Y220" s="91">
        <f t="shared" si="52"/>
        <v>4.935924999999999</v>
      </c>
      <c r="Z220" s="91">
        <v>0</v>
      </c>
      <c r="AA220" s="92">
        <f t="shared" si="53"/>
        <v>0</v>
      </c>
      <c r="AR220" s="7" t="s">
        <v>150</v>
      </c>
      <c r="AT220" s="7" t="s">
        <v>146</v>
      </c>
      <c r="AU220" s="7" t="s">
        <v>151</v>
      </c>
      <c r="AY220" s="7" t="s">
        <v>145</v>
      </c>
      <c r="BE220" s="93">
        <f t="shared" si="54"/>
        <v>0</v>
      </c>
      <c r="BF220" s="93">
        <f t="shared" si="55"/>
        <v>0</v>
      </c>
      <c r="BG220" s="93">
        <f t="shared" si="56"/>
        <v>0</v>
      </c>
      <c r="BH220" s="93">
        <f t="shared" si="57"/>
        <v>0</v>
      </c>
      <c r="BI220" s="93">
        <f t="shared" si="58"/>
        <v>0</v>
      </c>
      <c r="BJ220" s="7" t="s">
        <v>151</v>
      </c>
      <c r="BK220" s="94">
        <f t="shared" si="59"/>
        <v>0</v>
      </c>
      <c r="BL220" s="7" t="s">
        <v>150</v>
      </c>
      <c r="BM220" s="7" t="s">
        <v>452</v>
      </c>
    </row>
    <row r="221" spans="2:65" s="1" customFormat="1" ht="31.5" customHeight="1">
      <c r="B221" s="84"/>
      <c r="C221" s="85" t="s">
        <v>453</v>
      </c>
      <c r="D221" s="85" t="s">
        <v>146</v>
      </c>
      <c r="E221" s="86" t="s">
        <v>454</v>
      </c>
      <c r="F221" s="128" t="s">
        <v>455</v>
      </c>
      <c r="G221" s="129"/>
      <c r="H221" s="129"/>
      <c r="I221" s="129"/>
      <c r="J221" s="87" t="s">
        <v>391</v>
      </c>
      <c r="K221" s="88">
        <v>15.6</v>
      </c>
      <c r="L221" s="130"/>
      <c r="M221" s="129"/>
      <c r="N221" s="130">
        <f t="shared" si="50"/>
        <v>0</v>
      </c>
      <c r="O221" s="129"/>
      <c r="P221" s="129"/>
      <c r="Q221" s="129"/>
      <c r="R221" s="89"/>
      <c r="T221" s="90" t="s">
        <v>3</v>
      </c>
      <c r="U221" s="24" t="s">
        <v>39</v>
      </c>
      <c r="V221" s="91">
        <v>0.38</v>
      </c>
      <c r="W221" s="91">
        <f t="shared" si="51"/>
        <v>5.928</v>
      </c>
      <c r="X221" s="91">
        <v>0.00889707</v>
      </c>
      <c r="Y221" s="91">
        <f t="shared" si="52"/>
        <v>0.13879429199999999</v>
      </c>
      <c r="Z221" s="91">
        <v>0</v>
      </c>
      <c r="AA221" s="92">
        <f t="shared" si="53"/>
        <v>0</v>
      </c>
      <c r="AR221" s="7" t="s">
        <v>150</v>
      </c>
      <c r="AT221" s="7" t="s">
        <v>146</v>
      </c>
      <c r="AU221" s="7" t="s">
        <v>151</v>
      </c>
      <c r="AY221" s="7" t="s">
        <v>145</v>
      </c>
      <c r="BE221" s="93">
        <f t="shared" si="54"/>
        <v>0</v>
      </c>
      <c r="BF221" s="93">
        <f t="shared" si="55"/>
        <v>0</v>
      </c>
      <c r="BG221" s="93">
        <f t="shared" si="56"/>
        <v>0</v>
      </c>
      <c r="BH221" s="93">
        <f t="shared" si="57"/>
        <v>0</v>
      </c>
      <c r="BI221" s="93">
        <f t="shared" si="58"/>
        <v>0</v>
      </c>
      <c r="BJ221" s="7" t="s">
        <v>151</v>
      </c>
      <c r="BK221" s="94">
        <f t="shared" si="59"/>
        <v>0</v>
      </c>
      <c r="BL221" s="7" t="s">
        <v>150</v>
      </c>
      <c r="BM221" s="7" t="s">
        <v>456</v>
      </c>
    </row>
    <row r="222" spans="2:65" s="1" customFormat="1" ht="22.5" customHeight="1">
      <c r="B222" s="84"/>
      <c r="C222" s="95" t="s">
        <v>457</v>
      </c>
      <c r="D222" s="95" t="s">
        <v>180</v>
      </c>
      <c r="E222" s="96" t="s">
        <v>458</v>
      </c>
      <c r="F222" s="131" t="s">
        <v>459</v>
      </c>
      <c r="G222" s="132"/>
      <c r="H222" s="132"/>
      <c r="I222" s="132"/>
      <c r="J222" s="97" t="s">
        <v>391</v>
      </c>
      <c r="K222" s="98">
        <v>15.6</v>
      </c>
      <c r="L222" s="133"/>
      <c r="M222" s="132"/>
      <c r="N222" s="133">
        <f t="shared" si="50"/>
        <v>0</v>
      </c>
      <c r="O222" s="129"/>
      <c r="P222" s="129"/>
      <c r="Q222" s="129"/>
      <c r="R222" s="89"/>
      <c r="T222" s="90" t="s">
        <v>3</v>
      </c>
      <c r="U222" s="24" t="s">
        <v>39</v>
      </c>
      <c r="V222" s="91">
        <v>0</v>
      </c>
      <c r="W222" s="91">
        <f t="shared" si="51"/>
        <v>0</v>
      </c>
      <c r="X222" s="91">
        <v>0.0005</v>
      </c>
      <c r="Y222" s="91">
        <f t="shared" si="52"/>
        <v>0.0078</v>
      </c>
      <c r="Z222" s="91">
        <v>0</v>
      </c>
      <c r="AA222" s="92">
        <f t="shared" si="53"/>
        <v>0</v>
      </c>
      <c r="AR222" s="7" t="s">
        <v>175</v>
      </c>
      <c r="AT222" s="7" t="s">
        <v>180</v>
      </c>
      <c r="AU222" s="7" t="s">
        <v>151</v>
      </c>
      <c r="AY222" s="7" t="s">
        <v>145</v>
      </c>
      <c r="BE222" s="93">
        <f t="shared" si="54"/>
        <v>0</v>
      </c>
      <c r="BF222" s="93">
        <f t="shared" si="55"/>
        <v>0</v>
      </c>
      <c r="BG222" s="93">
        <f t="shared" si="56"/>
        <v>0</v>
      </c>
      <c r="BH222" s="93">
        <f t="shared" si="57"/>
        <v>0</v>
      </c>
      <c r="BI222" s="93">
        <f t="shared" si="58"/>
        <v>0</v>
      </c>
      <c r="BJ222" s="7" t="s">
        <v>151</v>
      </c>
      <c r="BK222" s="94">
        <f t="shared" si="59"/>
        <v>0</v>
      </c>
      <c r="BL222" s="7" t="s">
        <v>150</v>
      </c>
      <c r="BM222" s="7" t="s">
        <v>460</v>
      </c>
    </row>
    <row r="223" spans="2:63" s="5" customFormat="1" ht="29.25" customHeight="1">
      <c r="B223" s="73"/>
      <c r="C223" s="74"/>
      <c r="D223" s="83" t="s">
        <v>109</v>
      </c>
      <c r="E223" s="83"/>
      <c r="F223" s="83"/>
      <c r="G223" s="83"/>
      <c r="H223" s="83"/>
      <c r="I223" s="83"/>
      <c r="J223" s="83"/>
      <c r="K223" s="83"/>
      <c r="L223" s="83"/>
      <c r="M223" s="83"/>
      <c r="N223" s="121">
        <f>BK223</f>
        <v>0</v>
      </c>
      <c r="O223" s="122"/>
      <c r="P223" s="122"/>
      <c r="Q223" s="122"/>
      <c r="R223" s="76"/>
      <c r="T223" s="77"/>
      <c r="U223" s="74"/>
      <c r="V223" s="74"/>
      <c r="W223" s="78">
        <f>SUM(W224:W263)</f>
        <v>1441.6268670000002</v>
      </c>
      <c r="X223" s="74"/>
      <c r="Y223" s="78">
        <f>SUM(Y224:Y263)</f>
        <v>28.641914314165998</v>
      </c>
      <c r="Z223" s="74"/>
      <c r="AA223" s="79">
        <f>SUM(AA224:AA263)</f>
        <v>283.95589699999994</v>
      </c>
      <c r="AR223" s="80" t="s">
        <v>79</v>
      </c>
      <c r="AT223" s="81" t="s">
        <v>71</v>
      </c>
      <c r="AU223" s="81" t="s">
        <v>79</v>
      </c>
      <c r="AY223" s="80" t="s">
        <v>145</v>
      </c>
      <c r="BK223" s="82">
        <f>SUM(BK224:BK263)</f>
        <v>0</v>
      </c>
    </row>
    <row r="224" spans="2:65" s="1" customFormat="1" ht="44.25" customHeight="1">
      <c r="B224" s="84"/>
      <c r="C224" s="85" t="s">
        <v>461</v>
      </c>
      <c r="D224" s="85" t="s">
        <v>146</v>
      </c>
      <c r="E224" s="86" t="s">
        <v>462</v>
      </c>
      <c r="F224" s="128" t="s">
        <v>463</v>
      </c>
      <c r="G224" s="129"/>
      <c r="H224" s="129"/>
      <c r="I224" s="129"/>
      <c r="J224" s="87" t="s">
        <v>391</v>
      </c>
      <c r="K224" s="88">
        <v>59</v>
      </c>
      <c r="L224" s="130"/>
      <c r="M224" s="129"/>
      <c r="N224" s="130">
        <f aca="true" t="shared" si="60" ref="N224:N263">ROUND(L224*K224,3)</f>
        <v>0</v>
      </c>
      <c r="O224" s="129"/>
      <c r="P224" s="129"/>
      <c r="Q224" s="129"/>
      <c r="R224" s="89"/>
      <c r="T224" s="90" t="s">
        <v>3</v>
      </c>
      <c r="U224" s="24" t="s">
        <v>39</v>
      </c>
      <c r="V224" s="91">
        <v>0.256</v>
      </c>
      <c r="W224" s="91">
        <f aca="true" t="shared" si="61" ref="W224:W263">V224*K224</f>
        <v>15.104000000000001</v>
      </c>
      <c r="X224" s="91">
        <v>0.17666</v>
      </c>
      <c r="Y224" s="91">
        <f aca="true" t="shared" si="62" ref="Y224:Y263">X224*K224</f>
        <v>10.42294</v>
      </c>
      <c r="Z224" s="91">
        <v>0</v>
      </c>
      <c r="AA224" s="92">
        <f aca="true" t="shared" si="63" ref="AA224:AA263">Z224*K224</f>
        <v>0</v>
      </c>
      <c r="AR224" s="7" t="s">
        <v>150</v>
      </c>
      <c r="AT224" s="7" t="s">
        <v>146</v>
      </c>
      <c r="AU224" s="7" t="s">
        <v>151</v>
      </c>
      <c r="AY224" s="7" t="s">
        <v>145</v>
      </c>
      <c r="BE224" s="93">
        <f aca="true" t="shared" si="64" ref="BE224:BE263">IF(U224="základná",N224,0)</f>
        <v>0</v>
      </c>
      <c r="BF224" s="93">
        <f aca="true" t="shared" si="65" ref="BF224:BF263">IF(U224="znížená",N224,0)</f>
        <v>0</v>
      </c>
      <c r="BG224" s="93">
        <f aca="true" t="shared" si="66" ref="BG224:BG263">IF(U224="zákl. prenesená",N224,0)</f>
        <v>0</v>
      </c>
      <c r="BH224" s="93">
        <f aca="true" t="shared" si="67" ref="BH224:BH263">IF(U224="zníž. prenesená",N224,0)</f>
        <v>0</v>
      </c>
      <c r="BI224" s="93">
        <f aca="true" t="shared" si="68" ref="BI224:BI263">IF(U224="nulová",N224,0)</f>
        <v>0</v>
      </c>
      <c r="BJ224" s="7" t="s">
        <v>151</v>
      </c>
      <c r="BK224" s="94">
        <f aca="true" t="shared" si="69" ref="BK224:BK263">ROUND(L224*K224,3)</f>
        <v>0</v>
      </c>
      <c r="BL224" s="7" t="s">
        <v>150</v>
      </c>
      <c r="BM224" s="7" t="s">
        <v>464</v>
      </c>
    </row>
    <row r="225" spans="2:65" s="1" customFormat="1" ht="31.5" customHeight="1">
      <c r="B225" s="84"/>
      <c r="C225" s="95" t="s">
        <v>465</v>
      </c>
      <c r="D225" s="95" t="s">
        <v>180</v>
      </c>
      <c r="E225" s="96" t="s">
        <v>466</v>
      </c>
      <c r="F225" s="131" t="s">
        <v>467</v>
      </c>
      <c r="G225" s="132"/>
      <c r="H225" s="132"/>
      <c r="I225" s="132"/>
      <c r="J225" s="97" t="s">
        <v>238</v>
      </c>
      <c r="K225" s="98">
        <v>59.59</v>
      </c>
      <c r="L225" s="133"/>
      <c r="M225" s="132"/>
      <c r="N225" s="133">
        <f t="shared" si="60"/>
        <v>0</v>
      </c>
      <c r="O225" s="129"/>
      <c r="P225" s="129"/>
      <c r="Q225" s="129"/>
      <c r="R225" s="89"/>
      <c r="T225" s="90" t="s">
        <v>3</v>
      </c>
      <c r="U225" s="24" t="s">
        <v>39</v>
      </c>
      <c r="V225" s="91">
        <v>0</v>
      </c>
      <c r="W225" s="91">
        <f t="shared" si="61"/>
        <v>0</v>
      </c>
      <c r="X225" s="91">
        <v>0.023</v>
      </c>
      <c r="Y225" s="91">
        <f t="shared" si="62"/>
        <v>1.37057</v>
      </c>
      <c r="Z225" s="91">
        <v>0</v>
      </c>
      <c r="AA225" s="92">
        <f t="shared" si="63"/>
        <v>0</v>
      </c>
      <c r="AR225" s="7" t="s">
        <v>175</v>
      </c>
      <c r="AT225" s="7" t="s">
        <v>180</v>
      </c>
      <c r="AU225" s="7" t="s">
        <v>151</v>
      </c>
      <c r="AY225" s="7" t="s">
        <v>145</v>
      </c>
      <c r="BE225" s="93">
        <f t="shared" si="64"/>
        <v>0</v>
      </c>
      <c r="BF225" s="93">
        <f t="shared" si="65"/>
        <v>0</v>
      </c>
      <c r="BG225" s="93">
        <f t="shared" si="66"/>
        <v>0</v>
      </c>
      <c r="BH225" s="93">
        <f t="shared" si="67"/>
        <v>0</v>
      </c>
      <c r="BI225" s="93">
        <f t="shared" si="68"/>
        <v>0</v>
      </c>
      <c r="BJ225" s="7" t="s">
        <v>151</v>
      </c>
      <c r="BK225" s="94">
        <f t="shared" si="69"/>
        <v>0</v>
      </c>
      <c r="BL225" s="7" t="s">
        <v>150</v>
      </c>
      <c r="BM225" s="7" t="s">
        <v>468</v>
      </c>
    </row>
    <row r="226" spans="2:65" s="1" customFormat="1" ht="44.25" customHeight="1">
      <c r="B226" s="84"/>
      <c r="C226" s="85" t="s">
        <v>469</v>
      </c>
      <c r="D226" s="85" t="s">
        <v>146</v>
      </c>
      <c r="E226" s="86" t="s">
        <v>470</v>
      </c>
      <c r="F226" s="128" t="s">
        <v>471</v>
      </c>
      <c r="G226" s="129"/>
      <c r="H226" s="129"/>
      <c r="I226" s="129"/>
      <c r="J226" s="87" t="s">
        <v>204</v>
      </c>
      <c r="K226" s="88">
        <v>145.959</v>
      </c>
      <c r="L226" s="130"/>
      <c r="M226" s="129"/>
      <c r="N226" s="130">
        <f t="shared" si="60"/>
        <v>0</v>
      </c>
      <c r="O226" s="129"/>
      <c r="P226" s="129"/>
      <c r="Q226" s="129"/>
      <c r="R226" s="89"/>
      <c r="T226" s="90" t="s">
        <v>3</v>
      </c>
      <c r="U226" s="24" t="s">
        <v>39</v>
      </c>
      <c r="V226" s="91">
        <v>0.146</v>
      </c>
      <c r="W226" s="91">
        <f t="shared" si="61"/>
        <v>21.310014</v>
      </c>
      <c r="X226" s="91">
        <v>5.7E-07</v>
      </c>
      <c r="Y226" s="91">
        <f t="shared" si="62"/>
        <v>8.319663000000001E-05</v>
      </c>
      <c r="Z226" s="91">
        <v>0</v>
      </c>
      <c r="AA226" s="92">
        <f t="shared" si="63"/>
        <v>0</v>
      </c>
      <c r="AR226" s="7" t="s">
        <v>150</v>
      </c>
      <c r="AT226" s="7" t="s">
        <v>146</v>
      </c>
      <c r="AU226" s="7" t="s">
        <v>151</v>
      </c>
      <c r="AY226" s="7" t="s">
        <v>145</v>
      </c>
      <c r="BE226" s="93">
        <f t="shared" si="64"/>
        <v>0</v>
      </c>
      <c r="BF226" s="93">
        <f t="shared" si="65"/>
        <v>0</v>
      </c>
      <c r="BG226" s="93">
        <f t="shared" si="66"/>
        <v>0</v>
      </c>
      <c r="BH226" s="93">
        <f t="shared" si="67"/>
        <v>0</v>
      </c>
      <c r="BI226" s="93">
        <f t="shared" si="68"/>
        <v>0</v>
      </c>
      <c r="BJ226" s="7" t="s">
        <v>151</v>
      </c>
      <c r="BK226" s="94">
        <f t="shared" si="69"/>
        <v>0</v>
      </c>
      <c r="BL226" s="7" t="s">
        <v>150</v>
      </c>
      <c r="BM226" s="7" t="s">
        <v>472</v>
      </c>
    </row>
    <row r="227" spans="2:65" s="1" customFormat="1" ht="44.25" customHeight="1">
      <c r="B227" s="84"/>
      <c r="C227" s="85" t="s">
        <v>473</v>
      </c>
      <c r="D227" s="85" t="s">
        <v>146</v>
      </c>
      <c r="E227" s="86" t="s">
        <v>474</v>
      </c>
      <c r="F227" s="128" t="s">
        <v>475</v>
      </c>
      <c r="G227" s="129"/>
      <c r="H227" s="129"/>
      <c r="I227" s="129"/>
      <c r="J227" s="87" t="s">
        <v>204</v>
      </c>
      <c r="K227" s="88">
        <v>291.918</v>
      </c>
      <c r="L227" s="130"/>
      <c r="M227" s="129"/>
      <c r="N227" s="130">
        <f t="shared" si="60"/>
        <v>0</v>
      </c>
      <c r="O227" s="129"/>
      <c r="P227" s="129"/>
      <c r="Q227" s="129"/>
      <c r="R227" s="89"/>
      <c r="T227" s="90" t="s">
        <v>3</v>
      </c>
      <c r="U227" s="24" t="s">
        <v>39</v>
      </c>
      <c r="V227" s="91">
        <v>0.006</v>
      </c>
      <c r="W227" s="91">
        <f t="shared" si="61"/>
        <v>1.751508</v>
      </c>
      <c r="X227" s="91">
        <v>0.02013</v>
      </c>
      <c r="Y227" s="91">
        <f t="shared" si="62"/>
        <v>5.87630934</v>
      </c>
      <c r="Z227" s="91">
        <v>0</v>
      </c>
      <c r="AA227" s="92">
        <f t="shared" si="63"/>
        <v>0</v>
      </c>
      <c r="AR227" s="7" t="s">
        <v>150</v>
      </c>
      <c r="AT227" s="7" t="s">
        <v>146</v>
      </c>
      <c r="AU227" s="7" t="s">
        <v>151</v>
      </c>
      <c r="AY227" s="7" t="s">
        <v>145</v>
      </c>
      <c r="BE227" s="93">
        <f t="shared" si="64"/>
        <v>0</v>
      </c>
      <c r="BF227" s="93">
        <f t="shared" si="65"/>
        <v>0</v>
      </c>
      <c r="BG227" s="93">
        <f t="shared" si="66"/>
        <v>0</v>
      </c>
      <c r="BH227" s="93">
        <f t="shared" si="67"/>
        <v>0</v>
      </c>
      <c r="BI227" s="93">
        <f t="shared" si="68"/>
        <v>0</v>
      </c>
      <c r="BJ227" s="7" t="s">
        <v>151</v>
      </c>
      <c r="BK227" s="94">
        <f t="shared" si="69"/>
        <v>0</v>
      </c>
      <c r="BL227" s="7" t="s">
        <v>150</v>
      </c>
      <c r="BM227" s="7" t="s">
        <v>476</v>
      </c>
    </row>
    <row r="228" spans="2:65" s="1" customFormat="1" ht="44.25" customHeight="1">
      <c r="B228" s="84"/>
      <c r="C228" s="85" t="s">
        <v>477</v>
      </c>
      <c r="D228" s="85" t="s">
        <v>146</v>
      </c>
      <c r="E228" s="86" t="s">
        <v>478</v>
      </c>
      <c r="F228" s="128" t="s">
        <v>479</v>
      </c>
      <c r="G228" s="129"/>
      <c r="H228" s="129"/>
      <c r="I228" s="129"/>
      <c r="J228" s="87" t="s">
        <v>204</v>
      </c>
      <c r="K228" s="88">
        <v>145.959</v>
      </c>
      <c r="L228" s="130"/>
      <c r="M228" s="129"/>
      <c r="N228" s="130">
        <f t="shared" si="60"/>
        <v>0</v>
      </c>
      <c r="O228" s="129"/>
      <c r="P228" s="129"/>
      <c r="Q228" s="129"/>
      <c r="R228" s="89"/>
      <c r="T228" s="90" t="s">
        <v>3</v>
      </c>
      <c r="U228" s="24" t="s">
        <v>39</v>
      </c>
      <c r="V228" s="91">
        <v>0.104</v>
      </c>
      <c r="W228" s="91">
        <f t="shared" si="61"/>
        <v>15.179736</v>
      </c>
      <c r="X228" s="91">
        <v>0</v>
      </c>
      <c r="Y228" s="91">
        <f t="shared" si="62"/>
        <v>0</v>
      </c>
      <c r="Z228" s="91">
        <v>0</v>
      </c>
      <c r="AA228" s="92">
        <f t="shared" si="63"/>
        <v>0</v>
      </c>
      <c r="AR228" s="7" t="s">
        <v>150</v>
      </c>
      <c r="AT228" s="7" t="s">
        <v>146</v>
      </c>
      <c r="AU228" s="7" t="s">
        <v>151</v>
      </c>
      <c r="AY228" s="7" t="s">
        <v>145</v>
      </c>
      <c r="BE228" s="93">
        <f t="shared" si="64"/>
        <v>0</v>
      </c>
      <c r="BF228" s="93">
        <f t="shared" si="65"/>
        <v>0</v>
      </c>
      <c r="BG228" s="93">
        <f t="shared" si="66"/>
        <v>0</v>
      </c>
      <c r="BH228" s="93">
        <f t="shared" si="67"/>
        <v>0</v>
      </c>
      <c r="BI228" s="93">
        <f t="shared" si="68"/>
        <v>0</v>
      </c>
      <c r="BJ228" s="7" t="s">
        <v>151</v>
      </c>
      <c r="BK228" s="94">
        <f t="shared" si="69"/>
        <v>0</v>
      </c>
      <c r="BL228" s="7" t="s">
        <v>150</v>
      </c>
      <c r="BM228" s="7" t="s">
        <v>480</v>
      </c>
    </row>
    <row r="229" spans="2:65" s="1" customFormat="1" ht="31.5" customHeight="1">
      <c r="B229" s="84"/>
      <c r="C229" s="85" t="s">
        <v>481</v>
      </c>
      <c r="D229" s="85" t="s">
        <v>146</v>
      </c>
      <c r="E229" s="86" t="s">
        <v>482</v>
      </c>
      <c r="F229" s="128" t="s">
        <v>483</v>
      </c>
      <c r="G229" s="129"/>
      <c r="H229" s="129"/>
      <c r="I229" s="129"/>
      <c r="J229" s="87" t="s">
        <v>204</v>
      </c>
      <c r="K229" s="88">
        <v>103.5</v>
      </c>
      <c r="L229" s="130"/>
      <c r="M229" s="129"/>
      <c r="N229" s="130">
        <f t="shared" si="60"/>
        <v>0</v>
      </c>
      <c r="O229" s="129"/>
      <c r="P229" s="129"/>
      <c r="Q229" s="129"/>
      <c r="R229" s="89"/>
      <c r="T229" s="90" t="s">
        <v>3</v>
      </c>
      <c r="U229" s="24" t="s">
        <v>39</v>
      </c>
      <c r="V229" s="91">
        <v>0.099</v>
      </c>
      <c r="W229" s="91">
        <f t="shared" si="61"/>
        <v>10.246500000000001</v>
      </c>
      <c r="X229" s="91">
        <v>0.0422</v>
      </c>
      <c r="Y229" s="91">
        <f t="shared" si="62"/>
        <v>4.3677</v>
      </c>
      <c r="Z229" s="91">
        <v>0</v>
      </c>
      <c r="AA229" s="92">
        <f t="shared" si="63"/>
        <v>0</v>
      </c>
      <c r="AR229" s="7" t="s">
        <v>150</v>
      </c>
      <c r="AT229" s="7" t="s">
        <v>146</v>
      </c>
      <c r="AU229" s="7" t="s">
        <v>151</v>
      </c>
      <c r="AY229" s="7" t="s">
        <v>145</v>
      </c>
      <c r="BE229" s="93">
        <f t="shared" si="64"/>
        <v>0</v>
      </c>
      <c r="BF229" s="93">
        <f t="shared" si="65"/>
        <v>0</v>
      </c>
      <c r="BG229" s="93">
        <f t="shared" si="66"/>
        <v>0</v>
      </c>
      <c r="BH229" s="93">
        <f t="shared" si="67"/>
        <v>0</v>
      </c>
      <c r="BI229" s="93">
        <f t="shared" si="68"/>
        <v>0</v>
      </c>
      <c r="BJ229" s="7" t="s">
        <v>151</v>
      </c>
      <c r="BK229" s="94">
        <f t="shared" si="69"/>
        <v>0</v>
      </c>
      <c r="BL229" s="7" t="s">
        <v>150</v>
      </c>
      <c r="BM229" s="7" t="s">
        <v>484</v>
      </c>
    </row>
    <row r="230" spans="2:65" s="1" customFormat="1" ht="22.5" customHeight="1">
      <c r="B230" s="84"/>
      <c r="C230" s="85" t="s">
        <v>485</v>
      </c>
      <c r="D230" s="85" t="s">
        <v>146</v>
      </c>
      <c r="E230" s="86" t="s">
        <v>486</v>
      </c>
      <c r="F230" s="128" t="s">
        <v>487</v>
      </c>
      <c r="G230" s="129"/>
      <c r="H230" s="129"/>
      <c r="I230" s="129"/>
      <c r="J230" s="87" t="s">
        <v>204</v>
      </c>
      <c r="K230" s="88">
        <v>103.5</v>
      </c>
      <c r="L230" s="130"/>
      <c r="M230" s="129"/>
      <c r="N230" s="130">
        <f t="shared" si="60"/>
        <v>0</v>
      </c>
      <c r="O230" s="129"/>
      <c r="P230" s="129"/>
      <c r="Q230" s="129"/>
      <c r="R230" s="89"/>
      <c r="T230" s="90" t="s">
        <v>3</v>
      </c>
      <c r="U230" s="24" t="s">
        <v>39</v>
      </c>
      <c r="V230" s="91">
        <v>0.324</v>
      </c>
      <c r="W230" s="91">
        <f t="shared" si="61"/>
        <v>33.534</v>
      </c>
      <c r="X230" s="91">
        <v>5E-05</v>
      </c>
      <c r="Y230" s="91">
        <f t="shared" si="62"/>
        <v>0.005175</v>
      </c>
      <c r="Z230" s="91">
        <v>0</v>
      </c>
      <c r="AA230" s="92">
        <f t="shared" si="63"/>
        <v>0</v>
      </c>
      <c r="AR230" s="7" t="s">
        <v>150</v>
      </c>
      <c r="AT230" s="7" t="s">
        <v>146</v>
      </c>
      <c r="AU230" s="7" t="s">
        <v>151</v>
      </c>
      <c r="AY230" s="7" t="s">
        <v>145</v>
      </c>
      <c r="BE230" s="93">
        <f t="shared" si="64"/>
        <v>0</v>
      </c>
      <c r="BF230" s="93">
        <f t="shared" si="65"/>
        <v>0</v>
      </c>
      <c r="BG230" s="93">
        <f t="shared" si="66"/>
        <v>0</v>
      </c>
      <c r="BH230" s="93">
        <f t="shared" si="67"/>
        <v>0</v>
      </c>
      <c r="BI230" s="93">
        <f t="shared" si="68"/>
        <v>0</v>
      </c>
      <c r="BJ230" s="7" t="s">
        <v>151</v>
      </c>
      <c r="BK230" s="94">
        <f t="shared" si="69"/>
        <v>0</v>
      </c>
      <c r="BL230" s="7" t="s">
        <v>150</v>
      </c>
      <c r="BM230" s="7" t="s">
        <v>488</v>
      </c>
    </row>
    <row r="231" spans="2:65" s="1" customFormat="1" ht="22.5" customHeight="1">
      <c r="B231" s="84"/>
      <c r="C231" s="85" t="s">
        <v>489</v>
      </c>
      <c r="D231" s="85" t="s">
        <v>146</v>
      </c>
      <c r="E231" s="86" t="s">
        <v>490</v>
      </c>
      <c r="F231" s="128" t="s">
        <v>491</v>
      </c>
      <c r="G231" s="129"/>
      <c r="H231" s="129"/>
      <c r="I231" s="129"/>
      <c r="J231" s="87" t="s">
        <v>391</v>
      </c>
      <c r="K231" s="88">
        <v>28.64</v>
      </c>
      <c r="L231" s="130"/>
      <c r="M231" s="129"/>
      <c r="N231" s="130">
        <f t="shared" si="60"/>
        <v>0</v>
      </c>
      <c r="O231" s="129"/>
      <c r="P231" s="129"/>
      <c r="Q231" s="129"/>
      <c r="R231" s="89"/>
      <c r="T231" s="90" t="s">
        <v>3</v>
      </c>
      <c r="U231" s="24" t="s">
        <v>39</v>
      </c>
      <c r="V231" s="91">
        <v>0.188</v>
      </c>
      <c r="W231" s="91">
        <f t="shared" si="61"/>
        <v>5.38432</v>
      </c>
      <c r="X231" s="91">
        <v>0</v>
      </c>
      <c r="Y231" s="91">
        <f t="shared" si="62"/>
        <v>0</v>
      </c>
      <c r="Z231" s="91">
        <v>0</v>
      </c>
      <c r="AA231" s="92">
        <f t="shared" si="63"/>
        <v>0</v>
      </c>
      <c r="AR231" s="7" t="s">
        <v>150</v>
      </c>
      <c r="AT231" s="7" t="s">
        <v>146</v>
      </c>
      <c r="AU231" s="7" t="s">
        <v>151</v>
      </c>
      <c r="AY231" s="7" t="s">
        <v>145</v>
      </c>
      <c r="BE231" s="93">
        <f t="shared" si="64"/>
        <v>0</v>
      </c>
      <c r="BF231" s="93">
        <f t="shared" si="65"/>
        <v>0</v>
      </c>
      <c r="BG231" s="93">
        <f t="shared" si="66"/>
        <v>0</v>
      </c>
      <c r="BH231" s="93">
        <f t="shared" si="67"/>
        <v>0</v>
      </c>
      <c r="BI231" s="93">
        <f t="shared" si="68"/>
        <v>0</v>
      </c>
      <c r="BJ231" s="7" t="s">
        <v>151</v>
      </c>
      <c r="BK231" s="94">
        <f t="shared" si="69"/>
        <v>0</v>
      </c>
      <c r="BL231" s="7" t="s">
        <v>150</v>
      </c>
      <c r="BM231" s="7" t="s">
        <v>492</v>
      </c>
    </row>
    <row r="232" spans="2:65" s="1" customFormat="1" ht="22.5" customHeight="1">
      <c r="B232" s="84"/>
      <c r="C232" s="85" t="s">
        <v>493</v>
      </c>
      <c r="D232" s="85" t="s">
        <v>146</v>
      </c>
      <c r="E232" s="86" t="s">
        <v>494</v>
      </c>
      <c r="F232" s="128" t="s">
        <v>495</v>
      </c>
      <c r="G232" s="129"/>
      <c r="H232" s="129"/>
      <c r="I232" s="129"/>
      <c r="J232" s="87" t="s">
        <v>391</v>
      </c>
      <c r="K232" s="88">
        <v>23.86</v>
      </c>
      <c r="L232" s="130"/>
      <c r="M232" s="129"/>
      <c r="N232" s="130">
        <f t="shared" si="60"/>
        <v>0</v>
      </c>
      <c r="O232" s="129"/>
      <c r="P232" s="129"/>
      <c r="Q232" s="129"/>
      <c r="R232" s="89"/>
      <c r="T232" s="90" t="s">
        <v>3</v>
      </c>
      <c r="U232" s="24" t="s">
        <v>39</v>
      </c>
      <c r="V232" s="91">
        <v>0.188</v>
      </c>
      <c r="W232" s="91">
        <f t="shared" si="61"/>
        <v>4.48568</v>
      </c>
      <c r="X232" s="91">
        <v>0</v>
      </c>
      <c r="Y232" s="91">
        <f t="shared" si="62"/>
        <v>0</v>
      </c>
      <c r="Z232" s="91">
        <v>0</v>
      </c>
      <c r="AA232" s="92">
        <f t="shared" si="63"/>
        <v>0</v>
      </c>
      <c r="AR232" s="7" t="s">
        <v>150</v>
      </c>
      <c r="AT232" s="7" t="s">
        <v>146</v>
      </c>
      <c r="AU232" s="7" t="s">
        <v>151</v>
      </c>
      <c r="AY232" s="7" t="s">
        <v>145</v>
      </c>
      <c r="BE232" s="93">
        <f t="shared" si="64"/>
        <v>0</v>
      </c>
      <c r="BF232" s="93">
        <f t="shared" si="65"/>
        <v>0</v>
      </c>
      <c r="BG232" s="93">
        <f t="shared" si="66"/>
        <v>0</v>
      </c>
      <c r="BH232" s="93">
        <f t="shared" si="67"/>
        <v>0</v>
      </c>
      <c r="BI232" s="93">
        <f t="shared" si="68"/>
        <v>0</v>
      </c>
      <c r="BJ232" s="7" t="s">
        <v>151</v>
      </c>
      <c r="BK232" s="94">
        <f t="shared" si="69"/>
        <v>0</v>
      </c>
      <c r="BL232" s="7" t="s">
        <v>150</v>
      </c>
      <c r="BM232" s="7" t="s">
        <v>496</v>
      </c>
    </row>
    <row r="233" spans="2:65" s="1" customFormat="1" ht="22.5" customHeight="1">
      <c r="B233" s="84"/>
      <c r="C233" s="85" t="s">
        <v>497</v>
      </c>
      <c r="D233" s="85" t="s">
        <v>146</v>
      </c>
      <c r="E233" s="86" t="s">
        <v>498</v>
      </c>
      <c r="F233" s="128" t="s">
        <v>499</v>
      </c>
      <c r="G233" s="129"/>
      <c r="H233" s="129"/>
      <c r="I233" s="129"/>
      <c r="J233" s="87" t="s">
        <v>391</v>
      </c>
      <c r="K233" s="88">
        <v>114.17</v>
      </c>
      <c r="L233" s="130"/>
      <c r="M233" s="129"/>
      <c r="N233" s="130">
        <f t="shared" si="60"/>
        <v>0</v>
      </c>
      <c r="O233" s="129"/>
      <c r="P233" s="129"/>
      <c r="Q233" s="129"/>
      <c r="R233" s="89"/>
      <c r="T233" s="90" t="s">
        <v>3</v>
      </c>
      <c r="U233" s="24" t="s">
        <v>39</v>
      </c>
      <c r="V233" s="91">
        <v>0.094</v>
      </c>
      <c r="W233" s="91">
        <f t="shared" si="61"/>
        <v>10.73198</v>
      </c>
      <c r="X233" s="91">
        <v>0</v>
      </c>
      <c r="Y233" s="91">
        <f t="shared" si="62"/>
        <v>0</v>
      </c>
      <c r="Z233" s="91">
        <v>0</v>
      </c>
      <c r="AA233" s="92">
        <f t="shared" si="63"/>
        <v>0</v>
      </c>
      <c r="AR233" s="7" t="s">
        <v>150</v>
      </c>
      <c r="AT233" s="7" t="s">
        <v>146</v>
      </c>
      <c r="AU233" s="7" t="s">
        <v>151</v>
      </c>
      <c r="AY233" s="7" t="s">
        <v>145</v>
      </c>
      <c r="BE233" s="93">
        <f t="shared" si="64"/>
        <v>0</v>
      </c>
      <c r="BF233" s="93">
        <f t="shared" si="65"/>
        <v>0</v>
      </c>
      <c r="BG233" s="93">
        <f t="shared" si="66"/>
        <v>0</v>
      </c>
      <c r="BH233" s="93">
        <f t="shared" si="67"/>
        <v>0</v>
      </c>
      <c r="BI233" s="93">
        <f t="shared" si="68"/>
        <v>0</v>
      </c>
      <c r="BJ233" s="7" t="s">
        <v>151</v>
      </c>
      <c r="BK233" s="94">
        <f t="shared" si="69"/>
        <v>0</v>
      </c>
      <c r="BL233" s="7" t="s">
        <v>150</v>
      </c>
      <c r="BM233" s="7" t="s">
        <v>500</v>
      </c>
    </row>
    <row r="234" spans="2:65" s="1" customFormat="1" ht="22.5" customHeight="1">
      <c r="B234" s="84"/>
      <c r="C234" s="85" t="s">
        <v>501</v>
      </c>
      <c r="D234" s="85" t="s">
        <v>146</v>
      </c>
      <c r="E234" s="86" t="s">
        <v>502</v>
      </c>
      <c r="F234" s="128" t="s">
        <v>503</v>
      </c>
      <c r="G234" s="129"/>
      <c r="H234" s="129"/>
      <c r="I234" s="129"/>
      <c r="J234" s="87" t="s">
        <v>391</v>
      </c>
      <c r="K234" s="88">
        <v>65.4</v>
      </c>
      <c r="L234" s="130"/>
      <c r="M234" s="129"/>
      <c r="N234" s="130">
        <f t="shared" si="60"/>
        <v>0</v>
      </c>
      <c r="O234" s="129"/>
      <c r="P234" s="129"/>
      <c r="Q234" s="129"/>
      <c r="R234" s="89"/>
      <c r="T234" s="90" t="s">
        <v>3</v>
      </c>
      <c r="U234" s="24" t="s">
        <v>39</v>
      </c>
      <c r="V234" s="91">
        <v>0.094</v>
      </c>
      <c r="W234" s="91">
        <f t="shared" si="61"/>
        <v>6.147600000000001</v>
      </c>
      <c r="X234" s="91">
        <v>0</v>
      </c>
      <c r="Y234" s="91">
        <f t="shared" si="62"/>
        <v>0</v>
      </c>
      <c r="Z234" s="91">
        <v>0</v>
      </c>
      <c r="AA234" s="92">
        <f t="shared" si="63"/>
        <v>0</v>
      </c>
      <c r="AR234" s="7" t="s">
        <v>150</v>
      </c>
      <c r="AT234" s="7" t="s">
        <v>146</v>
      </c>
      <c r="AU234" s="7" t="s">
        <v>151</v>
      </c>
      <c r="AY234" s="7" t="s">
        <v>145</v>
      </c>
      <c r="BE234" s="93">
        <f t="shared" si="64"/>
        <v>0</v>
      </c>
      <c r="BF234" s="93">
        <f t="shared" si="65"/>
        <v>0</v>
      </c>
      <c r="BG234" s="93">
        <f t="shared" si="66"/>
        <v>0</v>
      </c>
      <c r="BH234" s="93">
        <f t="shared" si="67"/>
        <v>0</v>
      </c>
      <c r="BI234" s="93">
        <f t="shared" si="68"/>
        <v>0</v>
      </c>
      <c r="BJ234" s="7" t="s">
        <v>151</v>
      </c>
      <c r="BK234" s="94">
        <f t="shared" si="69"/>
        <v>0</v>
      </c>
      <c r="BL234" s="7" t="s">
        <v>150</v>
      </c>
      <c r="BM234" s="7" t="s">
        <v>504</v>
      </c>
    </row>
    <row r="235" spans="2:65" s="1" customFormat="1" ht="22.5" customHeight="1">
      <c r="B235" s="84"/>
      <c r="C235" s="85" t="s">
        <v>505</v>
      </c>
      <c r="D235" s="85" t="s">
        <v>146</v>
      </c>
      <c r="E235" s="86" t="s">
        <v>506</v>
      </c>
      <c r="F235" s="128" t="s">
        <v>507</v>
      </c>
      <c r="G235" s="129"/>
      <c r="H235" s="129"/>
      <c r="I235" s="129"/>
      <c r="J235" s="87" t="s">
        <v>391</v>
      </c>
      <c r="K235" s="88">
        <v>83.6</v>
      </c>
      <c r="L235" s="130"/>
      <c r="M235" s="129"/>
      <c r="N235" s="130">
        <f t="shared" si="60"/>
        <v>0</v>
      </c>
      <c r="O235" s="129"/>
      <c r="P235" s="129"/>
      <c r="Q235" s="129"/>
      <c r="R235" s="89"/>
      <c r="T235" s="90" t="s">
        <v>3</v>
      </c>
      <c r="U235" s="24" t="s">
        <v>39</v>
      </c>
      <c r="V235" s="91">
        <v>0.094</v>
      </c>
      <c r="W235" s="91">
        <f t="shared" si="61"/>
        <v>7.8584</v>
      </c>
      <c r="X235" s="91">
        <v>0</v>
      </c>
      <c r="Y235" s="91">
        <f t="shared" si="62"/>
        <v>0</v>
      </c>
      <c r="Z235" s="91">
        <v>0</v>
      </c>
      <c r="AA235" s="92">
        <f t="shared" si="63"/>
        <v>0</v>
      </c>
      <c r="AR235" s="7" t="s">
        <v>150</v>
      </c>
      <c r="AT235" s="7" t="s">
        <v>146</v>
      </c>
      <c r="AU235" s="7" t="s">
        <v>151</v>
      </c>
      <c r="AY235" s="7" t="s">
        <v>145</v>
      </c>
      <c r="BE235" s="93">
        <f t="shared" si="64"/>
        <v>0</v>
      </c>
      <c r="BF235" s="93">
        <f t="shared" si="65"/>
        <v>0</v>
      </c>
      <c r="BG235" s="93">
        <f t="shared" si="66"/>
        <v>0</v>
      </c>
      <c r="BH235" s="93">
        <f t="shared" si="67"/>
        <v>0</v>
      </c>
      <c r="BI235" s="93">
        <f t="shared" si="68"/>
        <v>0</v>
      </c>
      <c r="BJ235" s="7" t="s">
        <v>151</v>
      </c>
      <c r="BK235" s="94">
        <f t="shared" si="69"/>
        <v>0</v>
      </c>
      <c r="BL235" s="7" t="s">
        <v>150</v>
      </c>
      <c r="BM235" s="7" t="s">
        <v>508</v>
      </c>
    </row>
    <row r="236" spans="2:65" s="1" customFormat="1" ht="31.5" customHeight="1">
      <c r="B236" s="84"/>
      <c r="C236" s="85" t="s">
        <v>509</v>
      </c>
      <c r="D236" s="85" t="s">
        <v>146</v>
      </c>
      <c r="E236" s="86" t="s">
        <v>510</v>
      </c>
      <c r="F236" s="128" t="s">
        <v>511</v>
      </c>
      <c r="G236" s="129"/>
      <c r="H236" s="129"/>
      <c r="I236" s="129"/>
      <c r="J236" s="87" t="s">
        <v>149</v>
      </c>
      <c r="K236" s="88">
        <v>2.544</v>
      </c>
      <c r="L236" s="130"/>
      <c r="M236" s="129"/>
      <c r="N236" s="130">
        <f t="shared" si="60"/>
        <v>0</v>
      </c>
      <c r="O236" s="129"/>
      <c r="P236" s="129"/>
      <c r="Q236" s="129"/>
      <c r="R236" s="89"/>
      <c r="T236" s="90" t="s">
        <v>3</v>
      </c>
      <c r="U236" s="24" t="s">
        <v>39</v>
      </c>
      <c r="V236" s="91">
        <v>1.587</v>
      </c>
      <c r="W236" s="91">
        <f t="shared" si="61"/>
        <v>4.037328</v>
      </c>
      <c r="X236" s="91">
        <v>0</v>
      </c>
      <c r="Y236" s="91">
        <f t="shared" si="62"/>
        <v>0</v>
      </c>
      <c r="Z236" s="91">
        <v>2.408</v>
      </c>
      <c r="AA236" s="92">
        <f t="shared" si="63"/>
        <v>6.125952</v>
      </c>
      <c r="AR236" s="7" t="s">
        <v>150</v>
      </c>
      <c r="AT236" s="7" t="s">
        <v>146</v>
      </c>
      <c r="AU236" s="7" t="s">
        <v>151</v>
      </c>
      <c r="AY236" s="7" t="s">
        <v>145</v>
      </c>
      <c r="BE236" s="93">
        <f t="shared" si="64"/>
        <v>0</v>
      </c>
      <c r="BF236" s="93">
        <f t="shared" si="65"/>
        <v>0</v>
      </c>
      <c r="BG236" s="93">
        <f t="shared" si="66"/>
        <v>0</v>
      </c>
      <c r="BH236" s="93">
        <f t="shared" si="67"/>
        <v>0</v>
      </c>
      <c r="BI236" s="93">
        <f t="shared" si="68"/>
        <v>0</v>
      </c>
      <c r="BJ236" s="7" t="s">
        <v>151</v>
      </c>
      <c r="BK236" s="94">
        <f t="shared" si="69"/>
        <v>0</v>
      </c>
      <c r="BL236" s="7" t="s">
        <v>150</v>
      </c>
      <c r="BM236" s="7" t="s">
        <v>512</v>
      </c>
    </row>
    <row r="237" spans="2:65" s="1" customFormat="1" ht="31.5" customHeight="1">
      <c r="B237" s="84"/>
      <c r="C237" s="85" t="s">
        <v>513</v>
      </c>
      <c r="D237" s="85" t="s">
        <v>146</v>
      </c>
      <c r="E237" s="86" t="s">
        <v>514</v>
      </c>
      <c r="F237" s="128" t="s">
        <v>515</v>
      </c>
      <c r="G237" s="129"/>
      <c r="H237" s="129"/>
      <c r="I237" s="129"/>
      <c r="J237" s="87" t="s">
        <v>149</v>
      </c>
      <c r="K237" s="88">
        <v>88.983</v>
      </c>
      <c r="L237" s="130"/>
      <c r="M237" s="129"/>
      <c r="N237" s="130">
        <f t="shared" si="60"/>
        <v>0</v>
      </c>
      <c r="O237" s="129"/>
      <c r="P237" s="129"/>
      <c r="Q237" s="129"/>
      <c r="R237" s="89"/>
      <c r="T237" s="90" t="s">
        <v>3</v>
      </c>
      <c r="U237" s="24" t="s">
        <v>39</v>
      </c>
      <c r="V237" s="91">
        <v>1.85</v>
      </c>
      <c r="W237" s="91">
        <f t="shared" si="61"/>
        <v>164.61855000000003</v>
      </c>
      <c r="X237" s="91">
        <v>0.04681</v>
      </c>
      <c r="Y237" s="91">
        <f t="shared" si="62"/>
        <v>4.16529423</v>
      </c>
      <c r="Z237" s="91">
        <v>2.385</v>
      </c>
      <c r="AA237" s="92">
        <f t="shared" si="63"/>
        <v>212.22445499999998</v>
      </c>
      <c r="AR237" s="7" t="s">
        <v>150</v>
      </c>
      <c r="AT237" s="7" t="s">
        <v>146</v>
      </c>
      <c r="AU237" s="7" t="s">
        <v>151</v>
      </c>
      <c r="AY237" s="7" t="s">
        <v>145</v>
      </c>
      <c r="BE237" s="93">
        <f t="shared" si="64"/>
        <v>0</v>
      </c>
      <c r="BF237" s="93">
        <f t="shared" si="65"/>
        <v>0</v>
      </c>
      <c r="BG237" s="93">
        <f t="shared" si="66"/>
        <v>0</v>
      </c>
      <c r="BH237" s="93">
        <f t="shared" si="67"/>
        <v>0</v>
      </c>
      <c r="BI237" s="93">
        <f t="shared" si="68"/>
        <v>0</v>
      </c>
      <c r="BJ237" s="7" t="s">
        <v>151</v>
      </c>
      <c r="BK237" s="94">
        <f t="shared" si="69"/>
        <v>0</v>
      </c>
      <c r="BL237" s="7" t="s">
        <v>150</v>
      </c>
      <c r="BM237" s="7" t="s">
        <v>516</v>
      </c>
    </row>
    <row r="238" spans="2:65" s="1" customFormat="1" ht="31.5" customHeight="1">
      <c r="B238" s="84"/>
      <c r="C238" s="85" t="s">
        <v>517</v>
      </c>
      <c r="D238" s="85" t="s">
        <v>146</v>
      </c>
      <c r="E238" s="86" t="s">
        <v>518</v>
      </c>
      <c r="F238" s="128" t="s">
        <v>519</v>
      </c>
      <c r="G238" s="129"/>
      <c r="H238" s="129"/>
      <c r="I238" s="129"/>
      <c r="J238" s="87" t="s">
        <v>149</v>
      </c>
      <c r="K238" s="88">
        <v>4.961</v>
      </c>
      <c r="L238" s="130"/>
      <c r="M238" s="129"/>
      <c r="N238" s="130">
        <f t="shared" si="60"/>
        <v>0</v>
      </c>
      <c r="O238" s="129"/>
      <c r="P238" s="129"/>
      <c r="Q238" s="129"/>
      <c r="R238" s="89"/>
      <c r="T238" s="90" t="s">
        <v>3</v>
      </c>
      <c r="U238" s="24" t="s">
        <v>39</v>
      </c>
      <c r="V238" s="91">
        <v>2.464</v>
      </c>
      <c r="W238" s="91">
        <f t="shared" si="61"/>
        <v>12.223904000000001</v>
      </c>
      <c r="X238" s="91">
        <v>0</v>
      </c>
      <c r="Y238" s="91">
        <f t="shared" si="62"/>
        <v>0</v>
      </c>
      <c r="Z238" s="91">
        <v>1.633</v>
      </c>
      <c r="AA238" s="92">
        <f t="shared" si="63"/>
        <v>8.101313000000001</v>
      </c>
      <c r="AR238" s="7" t="s">
        <v>150</v>
      </c>
      <c r="AT238" s="7" t="s">
        <v>146</v>
      </c>
      <c r="AU238" s="7" t="s">
        <v>151</v>
      </c>
      <c r="AY238" s="7" t="s">
        <v>145</v>
      </c>
      <c r="BE238" s="93">
        <f t="shared" si="64"/>
        <v>0</v>
      </c>
      <c r="BF238" s="93">
        <f t="shared" si="65"/>
        <v>0</v>
      </c>
      <c r="BG238" s="93">
        <f t="shared" si="66"/>
        <v>0</v>
      </c>
      <c r="BH238" s="93">
        <f t="shared" si="67"/>
        <v>0</v>
      </c>
      <c r="BI238" s="93">
        <f t="shared" si="68"/>
        <v>0</v>
      </c>
      <c r="BJ238" s="7" t="s">
        <v>151</v>
      </c>
      <c r="BK238" s="94">
        <f t="shared" si="69"/>
        <v>0</v>
      </c>
      <c r="BL238" s="7" t="s">
        <v>150</v>
      </c>
      <c r="BM238" s="7" t="s">
        <v>520</v>
      </c>
    </row>
    <row r="239" spans="2:65" s="1" customFormat="1" ht="31.5" customHeight="1">
      <c r="B239" s="84"/>
      <c r="C239" s="85" t="s">
        <v>521</v>
      </c>
      <c r="D239" s="85" t="s">
        <v>146</v>
      </c>
      <c r="E239" s="86" t="s">
        <v>522</v>
      </c>
      <c r="F239" s="128" t="s">
        <v>523</v>
      </c>
      <c r="G239" s="129"/>
      <c r="H239" s="129"/>
      <c r="I239" s="129"/>
      <c r="J239" s="87" t="s">
        <v>391</v>
      </c>
      <c r="K239" s="88">
        <v>1</v>
      </c>
      <c r="L239" s="130"/>
      <c r="M239" s="129"/>
      <c r="N239" s="130">
        <f t="shared" si="60"/>
        <v>0</v>
      </c>
      <c r="O239" s="129"/>
      <c r="P239" s="129"/>
      <c r="Q239" s="129"/>
      <c r="R239" s="89"/>
      <c r="T239" s="90" t="s">
        <v>3</v>
      </c>
      <c r="U239" s="24" t="s">
        <v>39</v>
      </c>
      <c r="V239" s="91">
        <v>0.606</v>
      </c>
      <c r="W239" s="91">
        <f t="shared" si="61"/>
        <v>0.606</v>
      </c>
      <c r="X239" s="91">
        <v>0</v>
      </c>
      <c r="Y239" s="91">
        <f t="shared" si="62"/>
        <v>0</v>
      </c>
      <c r="Z239" s="91">
        <v>0.07</v>
      </c>
      <c r="AA239" s="92">
        <f t="shared" si="63"/>
        <v>0.07</v>
      </c>
      <c r="AR239" s="7" t="s">
        <v>150</v>
      </c>
      <c r="AT239" s="7" t="s">
        <v>146</v>
      </c>
      <c r="AU239" s="7" t="s">
        <v>151</v>
      </c>
      <c r="AY239" s="7" t="s">
        <v>145</v>
      </c>
      <c r="BE239" s="93">
        <f t="shared" si="64"/>
        <v>0</v>
      </c>
      <c r="BF239" s="93">
        <f t="shared" si="65"/>
        <v>0</v>
      </c>
      <c r="BG239" s="93">
        <f t="shared" si="66"/>
        <v>0</v>
      </c>
      <c r="BH239" s="93">
        <f t="shared" si="67"/>
        <v>0</v>
      </c>
      <c r="BI239" s="93">
        <f t="shared" si="68"/>
        <v>0</v>
      </c>
      <c r="BJ239" s="7" t="s">
        <v>151</v>
      </c>
      <c r="BK239" s="94">
        <f t="shared" si="69"/>
        <v>0</v>
      </c>
      <c r="BL239" s="7" t="s">
        <v>150</v>
      </c>
      <c r="BM239" s="7" t="s">
        <v>524</v>
      </c>
    </row>
    <row r="240" spans="2:65" s="1" customFormat="1" ht="31.5" customHeight="1">
      <c r="B240" s="84"/>
      <c r="C240" s="85" t="s">
        <v>525</v>
      </c>
      <c r="D240" s="85" t="s">
        <v>146</v>
      </c>
      <c r="E240" s="86" t="s">
        <v>526</v>
      </c>
      <c r="F240" s="128" t="s">
        <v>527</v>
      </c>
      <c r="G240" s="129"/>
      <c r="H240" s="129"/>
      <c r="I240" s="129"/>
      <c r="J240" s="87" t="s">
        <v>204</v>
      </c>
      <c r="K240" s="88">
        <v>7.45</v>
      </c>
      <c r="L240" s="130"/>
      <c r="M240" s="129"/>
      <c r="N240" s="130">
        <f t="shared" si="60"/>
        <v>0</v>
      </c>
      <c r="O240" s="129"/>
      <c r="P240" s="129"/>
      <c r="Q240" s="129"/>
      <c r="R240" s="89"/>
      <c r="T240" s="90" t="s">
        <v>3</v>
      </c>
      <c r="U240" s="24" t="s">
        <v>39</v>
      </c>
      <c r="V240" s="91">
        <v>2.989</v>
      </c>
      <c r="W240" s="91">
        <f t="shared" si="61"/>
        <v>22.26805</v>
      </c>
      <c r="X240" s="91">
        <v>0</v>
      </c>
      <c r="Y240" s="91">
        <f t="shared" si="62"/>
        <v>0</v>
      </c>
      <c r="Z240" s="91">
        <v>0.392</v>
      </c>
      <c r="AA240" s="92">
        <f t="shared" si="63"/>
        <v>2.9204000000000003</v>
      </c>
      <c r="AR240" s="7" t="s">
        <v>150</v>
      </c>
      <c r="AT240" s="7" t="s">
        <v>146</v>
      </c>
      <c r="AU240" s="7" t="s">
        <v>151</v>
      </c>
      <c r="AY240" s="7" t="s">
        <v>145</v>
      </c>
      <c r="BE240" s="93">
        <f t="shared" si="64"/>
        <v>0</v>
      </c>
      <c r="BF240" s="93">
        <f t="shared" si="65"/>
        <v>0</v>
      </c>
      <c r="BG240" s="93">
        <f t="shared" si="66"/>
        <v>0</v>
      </c>
      <c r="BH240" s="93">
        <f t="shared" si="67"/>
        <v>0</v>
      </c>
      <c r="BI240" s="93">
        <f t="shared" si="68"/>
        <v>0</v>
      </c>
      <c r="BJ240" s="7" t="s">
        <v>151</v>
      </c>
      <c r="BK240" s="94">
        <f t="shared" si="69"/>
        <v>0</v>
      </c>
      <c r="BL240" s="7" t="s">
        <v>150</v>
      </c>
      <c r="BM240" s="7" t="s">
        <v>528</v>
      </c>
    </row>
    <row r="241" spans="2:65" s="1" customFormat="1" ht="31.5" customHeight="1">
      <c r="B241" s="84"/>
      <c r="C241" s="85" t="s">
        <v>529</v>
      </c>
      <c r="D241" s="85" t="s">
        <v>146</v>
      </c>
      <c r="E241" s="86" t="s">
        <v>530</v>
      </c>
      <c r="F241" s="128" t="s">
        <v>531</v>
      </c>
      <c r="G241" s="129"/>
      <c r="H241" s="129"/>
      <c r="I241" s="129"/>
      <c r="J241" s="87" t="s">
        <v>391</v>
      </c>
      <c r="K241" s="88">
        <v>25.6</v>
      </c>
      <c r="L241" s="130"/>
      <c r="M241" s="129"/>
      <c r="N241" s="130">
        <f t="shared" si="60"/>
        <v>0</v>
      </c>
      <c r="O241" s="129"/>
      <c r="P241" s="129"/>
      <c r="Q241" s="129"/>
      <c r="R241" s="89"/>
      <c r="T241" s="90" t="s">
        <v>3</v>
      </c>
      <c r="U241" s="24" t="s">
        <v>39</v>
      </c>
      <c r="V241" s="91">
        <v>0.896</v>
      </c>
      <c r="W241" s="91">
        <f t="shared" si="61"/>
        <v>22.937600000000003</v>
      </c>
      <c r="X241" s="91">
        <v>0.021879432</v>
      </c>
      <c r="Y241" s="91">
        <f t="shared" si="62"/>
        <v>0.5601134592</v>
      </c>
      <c r="Z241" s="91">
        <v>0.144</v>
      </c>
      <c r="AA241" s="92">
        <f t="shared" si="63"/>
        <v>3.6864</v>
      </c>
      <c r="AR241" s="7" t="s">
        <v>150</v>
      </c>
      <c r="AT241" s="7" t="s">
        <v>146</v>
      </c>
      <c r="AU241" s="7" t="s">
        <v>151</v>
      </c>
      <c r="AY241" s="7" t="s">
        <v>145</v>
      </c>
      <c r="BE241" s="93">
        <f t="shared" si="64"/>
        <v>0</v>
      </c>
      <c r="BF241" s="93">
        <f t="shared" si="65"/>
        <v>0</v>
      </c>
      <c r="BG241" s="93">
        <f t="shared" si="66"/>
        <v>0</v>
      </c>
      <c r="BH241" s="93">
        <f t="shared" si="67"/>
        <v>0</v>
      </c>
      <c r="BI241" s="93">
        <f t="shared" si="68"/>
        <v>0</v>
      </c>
      <c r="BJ241" s="7" t="s">
        <v>151</v>
      </c>
      <c r="BK241" s="94">
        <f t="shared" si="69"/>
        <v>0</v>
      </c>
      <c r="BL241" s="7" t="s">
        <v>150</v>
      </c>
      <c r="BM241" s="7" t="s">
        <v>532</v>
      </c>
    </row>
    <row r="242" spans="2:65" s="1" customFormat="1" ht="22.5" customHeight="1">
      <c r="B242" s="84"/>
      <c r="C242" s="85" t="s">
        <v>533</v>
      </c>
      <c r="D242" s="85" t="s">
        <v>146</v>
      </c>
      <c r="E242" s="86" t="s">
        <v>534</v>
      </c>
      <c r="F242" s="128" t="s">
        <v>535</v>
      </c>
      <c r="G242" s="129"/>
      <c r="H242" s="129"/>
      <c r="I242" s="129"/>
      <c r="J242" s="87" t="s">
        <v>149</v>
      </c>
      <c r="K242" s="88">
        <v>2.34</v>
      </c>
      <c r="L242" s="130"/>
      <c r="M242" s="129"/>
      <c r="N242" s="130">
        <f t="shared" si="60"/>
        <v>0</v>
      </c>
      <c r="O242" s="129"/>
      <c r="P242" s="129"/>
      <c r="Q242" s="129"/>
      <c r="R242" s="89"/>
      <c r="T242" s="90" t="s">
        <v>3</v>
      </c>
      <c r="U242" s="24" t="s">
        <v>39</v>
      </c>
      <c r="V242" s="91">
        <v>13.095</v>
      </c>
      <c r="W242" s="91">
        <f t="shared" si="61"/>
        <v>30.6423</v>
      </c>
      <c r="X242" s="91">
        <v>0.225239424</v>
      </c>
      <c r="Y242" s="91">
        <f t="shared" si="62"/>
        <v>0.52706025216</v>
      </c>
      <c r="Z242" s="91">
        <v>2.4</v>
      </c>
      <c r="AA242" s="92">
        <f t="shared" si="63"/>
        <v>5.616</v>
      </c>
      <c r="AR242" s="7" t="s">
        <v>150</v>
      </c>
      <c r="AT242" s="7" t="s">
        <v>146</v>
      </c>
      <c r="AU242" s="7" t="s">
        <v>151</v>
      </c>
      <c r="AY242" s="7" t="s">
        <v>145</v>
      </c>
      <c r="BE242" s="93">
        <f t="shared" si="64"/>
        <v>0</v>
      </c>
      <c r="BF242" s="93">
        <f t="shared" si="65"/>
        <v>0</v>
      </c>
      <c r="BG242" s="93">
        <f t="shared" si="66"/>
        <v>0</v>
      </c>
      <c r="BH242" s="93">
        <f t="shared" si="67"/>
        <v>0</v>
      </c>
      <c r="BI242" s="93">
        <f t="shared" si="68"/>
        <v>0</v>
      </c>
      <c r="BJ242" s="7" t="s">
        <v>151</v>
      </c>
      <c r="BK242" s="94">
        <f t="shared" si="69"/>
        <v>0</v>
      </c>
      <c r="BL242" s="7" t="s">
        <v>150</v>
      </c>
      <c r="BM242" s="7" t="s">
        <v>536</v>
      </c>
    </row>
    <row r="243" spans="2:65" s="1" customFormat="1" ht="31.5" customHeight="1">
      <c r="B243" s="84"/>
      <c r="C243" s="85" t="s">
        <v>537</v>
      </c>
      <c r="D243" s="85" t="s">
        <v>146</v>
      </c>
      <c r="E243" s="86" t="s">
        <v>538</v>
      </c>
      <c r="F243" s="128" t="s">
        <v>539</v>
      </c>
      <c r="G243" s="129"/>
      <c r="H243" s="129"/>
      <c r="I243" s="129"/>
      <c r="J243" s="87" t="s">
        <v>149</v>
      </c>
      <c r="K243" s="88">
        <v>14.6</v>
      </c>
      <c r="L243" s="130"/>
      <c r="M243" s="129"/>
      <c r="N243" s="130">
        <f t="shared" si="60"/>
        <v>0</v>
      </c>
      <c r="O243" s="129"/>
      <c r="P243" s="129"/>
      <c r="Q243" s="129"/>
      <c r="R243" s="89"/>
      <c r="T243" s="90" t="s">
        <v>3</v>
      </c>
      <c r="U243" s="24" t="s">
        <v>39</v>
      </c>
      <c r="V243" s="91">
        <v>1.245</v>
      </c>
      <c r="W243" s="91">
        <f t="shared" si="61"/>
        <v>18.177</v>
      </c>
      <c r="X243" s="91">
        <v>0</v>
      </c>
      <c r="Y243" s="91">
        <f t="shared" si="62"/>
        <v>0</v>
      </c>
      <c r="Z243" s="91">
        <v>1.4</v>
      </c>
      <c r="AA243" s="92">
        <f t="shared" si="63"/>
        <v>20.439999999999998</v>
      </c>
      <c r="AR243" s="7" t="s">
        <v>150</v>
      </c>
      <c r="AT243" s="7" t="s">
        <v>146</v>
      </c>
      <c r="AU243" s="7" t="s">
        <v>151</v>
      </c>
      <c r="AY243" s="7" t="s">
        <v>145</v>
      </c>
      <c r="BE243" s="93">
        <f t="shared" si="64"/>
        <v>0</v>
      </c>
      <c r="BF243" s="93">
        <f t="shared" si="65"/>
        <v>0</v>
      </c>
      <c r="BG243" s="93">
        <f t="shared" si="66"/>
        <v>0</v>
      </c>
      <c r="BH243" s="93">
        <f t="shared" si="67"/>
        <v>0</v>
      </c>
      <c r="BI243" s="93">
        <f t="shared" si="68"/>
        <v>0</v>
      </c>
      <c r="BJ243" s="7" t="s">
        <v>151</v>
      </c>
      <c r="BK243" s="94">
        <f t="shared" si="69"/>
        <v>0</v>
      </c>
      <c r="BL243" s="7" t="s">
        <v>150</v>
      </c>
      <c r="BM243" s="7" t="s">
        <v>540</v>
      </c>
    </row>
    <row r="244" spans="2:65" s="1" customFormat="1" ht="44.25" customHeight="1">
      <c r="B244" s="84"/>
      <c r="C244" s="85" t="s">
        <v>541</v>
      </c>
      <c r="D244" s="85" t="s">
        <v>146</v>
      </c>
      <c r="E244" s="86" t="s">
        <v>542</v>
      </c>
      <c r="F244" s="128" t="s">
        <v>543</v>
      </c>
      <c r="G244" s="129"/>
      <c r="H244" s="129"/>
      <c r="I244" s="129"/>
      <c r="J244" s="87" t="s">
        <v>204</v>
      </c>
      <c r="K244" s="88">
        <v>11.55</v>
      </c>
      <c r="L244" s="130"/>
      <c r="M244" s="129"/>
      <c r="N244" s="130">
        <f t="shared" si="60"/>
        <v>0</v>
      </c>
      <c r="O244" s="129"/>
      <c r="P244" s="129"/>
      <c r="Q244" s="129"/>
      <c r="R244" s="89"/>
      <c r="T244" s="90" t="s">
        <v>3</v>
      </c>
      <c r="U244" s="24" t="s">
        <v>39</v>
      </c>
      <c r="V244" s="91">
        <v>0.608</v>
      </c>
      <c r="W244" s="91">
        <f t="shared" si="61"/>
        <v>7.0224</v>
      </c>
      <c r="X244" s="91">
        <v>0</v>
      </c>
      <c r="Y244" s="91">
        <f t="shared" si="62"/>
        <v>0</v>
      </c>
      <c r="Z244" s="91">
        <v>0.075</v>
      </c>
      <c r="AA244" s="92">
        <f t="shared" si="63"/>
        <v>0.8662500000000001</v>
      </c>
      <c r="AR244" s="7" t="s">
        <v>150</v>
      </c>
      <c r="AT244" s="7" t="s">
        <v>146</v>
      </c>
      <c r="AU244" s="7" t="s">
        <v>151</v>
      </c>
      <c r="AY244" s="7" t="s">
        <v>145</v>
      </c>
      <c r="BE244" s="93">
        <f t="shared" si="64"/>
        <v>0</v>
      </c>
      <c r="BF244" s="93">
        <f t="shared" si="65"/>
        <v>0</v>
      </c>
      <c r="BG244" s="93">
        <f t="shared" si="66"/>
        <v>0</v>
      </c>
      <c r="BH244" s="93">
        <f t="shared" si="67"/>
        <v>0</v>
      </c>
      <c r="BI244" s="93">
        <f t="shared" si="68"/>
        <v>0</v>
      </c>
      <c r="BJ244" s="7" t="s">
        <v>151</v>
      </c>
      <c r="BK244" s="94">
        <f t="shared" si="69"/>
        <v>0</v>
      </c>
      <c r="BL244" s="7" t="s">
        <v>150</v>
      </c>
      <c r="BM244" s="7" t="s">
        <v>544</v>
      </c>
    </row>
    <row r="245" spans="2:65" s="1" customFormat="1" ht="31.5" customHeight="1">
      <c r="B245" s="84"/>
      <c r="C245" s="85" t="s">
        <v>545</v>
      </c>
      <c r="D245" s="85" t="s">
        <v>146</v>
      </c>
      <c r="E245" s="86" t="s">
        <v>546</v>
      </c>
      <c r="F245" s="128" t="s">
        <v>547</v>
      </c>
      <c r="G245" s="129"/>
      <c r="H245" s="129"/>
      <c r="I245" s="129"/>
      <c r="J245" s="87" t="s">
        <v>238</v>
      </c>
      <c r="K245" s="88">
        <v>12</v>
      </c>
      <c r="L245" s="130"/>
      <c r="M245" s="129"/>
      <c r="N245" s="130">
        <f t="shared" si="60"/>
        <v>0</v>
      </c>
      <c r="O245" s="129"/>
      <c r="P245" s="129"/>
      <c r="Q245" s="129"/>
      <c r="R245" s="89"/>
      <c r="T245" s="90" t="s">
        <v>3</v>
      </c>
      <c r="U245" s="24" t="s">
        <v>39</v>
      </c>
      <c r="V245" s="91">
        <v>0.042</v>
      </c>
      <c r="W245" s="91">
        <f t="shared" si="61"/>
        <v>0.504</v>
      </c>
      <c r="X245" s="91">
        <v>0</v>
      </c>
      <c r="Y245" s="91">
        <f t="shared" si="62"/>
        <v>0</v>
      </c>
      <c r="Z245" s="91">
        <v>0</v>
      </c>
      <c r="AA245" s="92">
        <f t="shared" si="63"/>
        <v>0</v>
      </c>
      <c r="AR245" s="7" t="s">
        <v>150</v>
      </c>
      <c r="AT245" s="7" t="s">
        <v>146</v>
      </c>
      <c r="AU245" s="7" t="s">
        <v>151</v>
      </c>
      <c r="AY245" s="7" t="s">
        <v>145</v>
      </c>
      <c r="BE245" s="93">
        <f t="shared" si="64"/>
        <v>0</v>
      </c>
      <c r="BF245" s="93">
        <f t="shared" si="65"/>
        <v>0</v>
      </c>
      <c r="BG245" s="93">
        <f t="shared" si="66"/>
        <v>0</v>
      </c>
      <c r="BH245" s="93">
        <f t="shared" si="67"/>
        <v>0</v>
      </c>
      <c r="BI245" s="93">
        <f t="shared" si="68"/>
        <v>0</v>
      </c>
      <c r="BJ245" s="7" t="s">
        <v>151</v>
      </c>
      <c r="BK245" s="94">
        <f t="shared" si="69"/>
        <v>0</v>
      </c>
      <c r="BL245" s="7" t="s">
        <v>150</v>
      </c>
      <c r="BM245" s="7" t="s">
        <v>548</v>
      </c>
    </row>
    <row r="246" spans="2:65" s="1" customFormat="1" ht="31.5" customHeight="1">
      <c r="B246" s="84"/>
      <c r="C246" s="85" t="s">
        <v>549</v>
      </c>
      <c r="D246" s="85" t="s">
        <v>146</v>
      </c>
      <c r="E246" s="86" t="s">
        <v>550</v>
      </c>
      <c r="F246" s="128" t="s">
        <v>551</v>
      </c>
      <c r="G246" s="129"/>
      <c r="H246" s="129"/>
      <c r="I246" s="129"/>
      <c r="J246" s="87" t="s">
        <v>238</v>
      </c>
      <c r="K246" s="88">
        <v>7</v>
      </c>
      <c r="L246" s="130"/>
      <c r="M246" s="129"/>
      <c r="N246" s="130">
        <f t="shared" si="60"/>
        <v>0</v>
      </c>
      <c r="O246" s="129"/>
      <c r="P246" s="129"/>
      <c r="Q246" s="129"/>
      <c r="R246" s="89"/>
      <c r="T246" s="90" t="s">
        <v>3</v>
      </c>
      <c r="U246" s="24" t="s">
        <v>39</v>
      </c>
      <c r="V246" s="91">
        <v>0.061</v>
      </c>
      <c r="W246" s="91">
        <f t="shared" si="61"/>
        <v>0.427</v>
      </c>
      <c r="X246" s="91">
        <v>0</v>
      </c>
      <c r="Y246" s="91">
        <f t="shared" si="62"/>
        <v>0</v>
      </c>
      <c r="Z246" s="91">
        <v>0</v>
      </c>
      <c r="AA246" s="92">
        <f t="shared" si="63"/>
        <v>0</v>
      </c>
      <c r="AR246" s="7" t="s">
        <v>150</v>
      </c>
      <c r="AT246" s="7" t="s">
        <v>146</v>
      </c>
      <c r="AU246" s="7" t="s">
        <v>151</v>
      </c>
      <c r="AY246" s="7" t="s">
        <v>145</v>
      </c>
      <c r="BE246" s="93">
        <f t="shared" si="64"/>
        <v>0</v>
      </c>
      <c r="BF246" s="93">
        <f t="shared" si="65"/>
        <v>0</v>
      </c>
      <c r="BG246" s="93">
        <f t="shared" si="66"/>
        <v>0</v>
      </c>
      <c r="BH246" s="93">
        <f t="shared" si="67"/>
        <v>0</v>
      </c>
      <c r="BI246" s="93">
        <f t="shared" si="68"/>
        <v>0</v>
      </c>
      <c r="BJ246" s="7" t="s">
        <v>151</v>
      </c>
      <c r="BK246" s="94">
        <f t="shared" si="69"/>
        <v>0</v>
      </c>
      <c r="BL246" s="7" t="s">
        <v>150</v>
      </c>
      <c r="BM246" s="7" t="s">
        <v>552</v>
      </c>
    </row>
    <row r="247" spans="2:65" s="1" customFormat="1" ht="31.5" customHeight="1">
      <c r="B247" s="84"/>
      <c r="C247" s="85" t="s">
        <v>553</v>
      </c>
      <c r="D247" s="85" t="s">
        <v>146</v>
      </c>
      <c r="E247" s="86" t="s">
        <v>554</v>
      </c>
      <c r="F247" s="128" t="s">
        <v>555</v>
      </c>
      <c r="G247" s="129"/>
      <c r="H247" s="129"/>
      <c r="I247" s="129"/>
      <c r="J247" s="87" t="s">
        <v>204</v>
      </c>
      <c r="K247" s="88">
        <v>2.959</v>
      </c>
      <c r="L247" s="130"/>
      <c r="M247" s="129"/>
      <c r="N247" s="130">
        <f t="shared" si="60"/>
        <v>0</v>
      </c>
      <c r="O247" s="129"/>
      <c r="P247" s="129"/>
      <c r="Q247" s="129"/>
      <c r="R247" s="89"/>
      <c r="T247" s="90" t="s">
        <v>3</v>
      </c>
      <c r="U247" s="24" t="s">
        <v>39</v>
      </c>
      <c r="V247" s="91">
        <v>0.735</v>
      </c>
      <c r="W247" s="91">
        <f t="shared" si="61"/>
        <v>2.174865</v>
      </c>
      <c r="X247" s="91">
        <v>0.045115728</v>
      </c>
      <c r="Y247" s="91">
        <f t="shared" si="62"/>
        <v>0.13349743915200002</v>
      </c>
      <c r="Z247" s="91">
        <v>0.063</v>
      </c>
      <c r="AA247" s="92">
        <f t="shared" si="63"/>
        <v>0.186417</v>
      </c>
      <c r="AR247" s="7" t="s">
        <v>150</v>
      </c>
      <c r="AT247" s="7" t="s">
        <v>146</v>
      </c>
      <c r="AU247" s="7" t="s">
        <v>151</v>
      </c>
      <c r="AY247" s="7" t="s">
        <v>145</v>
      </c>
      <c r="BE247" s="93">
        <f t="shared" si="64"/>
        <v>0</v>
      </c>
      <c r="BF247" s="93">
        <f t="shared" si="65"/>
        <v>0</v>
      </c>
      <c r="BG247" s="93">
        <f t="shared" si="66"/>
        <v>0</v>
      </c>
      <c r="BH247" s="93">
        <f t="shared" si="67"/>
        <v>0</v>
      </c>
      <c r="BI247" s="93">
        <f t="shared" si="68"/>
        <v>0</v>
      </c>
      <c r="BJ247" s="7" t="s">
        <v>151</v>
      </c>
      <c r="BK247" s="94">
        <f t="shared" si="69"/>
        <v>0</v>
      </c>
      <c r="BL247" s="7" t="s">
        <v>150</v>
      </c>
      <c r="BM247" s="7" t="s">
        <v>556</v>
      </c>
    </row>
    <row r="248" spans="2:65" s="1" customFormat="1" ht="31.5" customHeight="1">
      <c r="B248" s="84"/>
      <c r="C248" s="85" t="s">
        <v>557</v>
      </c>
      <c r="D248" s="85" t="s">
        <v>146</v>
      </c>
      <c r="E248" s="86" t="s">
        <v>558</v>
      </c>
      <c r="F248" s="128" t="s">
        <v>559</v>
      </c>
      <c r="G248" s="129"/>
      <c r="H248" s="129"/>
      <c r="I248" s="129"/>
      <c r="J248" s="87" t="s">
        <v>204</v>
      </c>
      <c r="K248" s="88">
        <v>9.665</v>
      </c>
      <c r="L248" s="130"/>
      <c r="M248" s="129"/>
      <c r="N248" s="130">
        <f t="shared" si="60"/>
        <v>0</v>
      </c>
      <c r="O248" s="129"/>
      <c r="P248" s="129"/>
      <c r="Q248" s="129"/>
      <c r="R248" s="89"/>
      <c r="T248" s="90" t="s">
        <v>3</v>
      </c>
      <c r="U248" s="24" t="s">
        <v>39</v>
      </c>
      <c r="V248" s="91">
        <v>0.533</v>
      </c>
      <c r="W248" s="91">
        <f t="shared" si="61"/>
        <v>5.151445</v>
      </c>
      <c r="X248" s="91">
        <v>0.030699048</v>
      </c>
      <c r="Y248" s="91">
        <f t="shared" si="62"/>
        <v>0.29670629891999994</v>
      </c>
      <c r="Z248" s="91">
        <v>0.054</v>
      </c>
      <c r="AA248" s="92">
        <f t="shared" si="63"/>
        <v>0.52191</v>
      </c>
      <c r="AR248" s="7" t="s">
        <v>150</v>
      </c>
      <c r="AT248" s="7" t="s">
        <v>146</v>
      </c>
      <c r="AU248" s="7" t="s">
        <v>151</v>
      </c>
      <c r="AY248" s="7" t="s">
        <v>145</v>
      </c>
      <c r="BE248" s="93">
        <f t="shared" si="64"/>
        <v>0</v>
      </c>
      <c r="BF248" s="93">
        <f t="shared" si="65"/>
        <v>0</v>
      </c>
      <c r="BG248" s="93">
        <f t="shared" si="66"/>
        <v>0</v>
      </c>
      <c r="BH248" s="93">
        <f t="shared" si="67"/>
        <v>0</v>
      </c>
      <c r="BI248" s="93">
        <f t="shared" si="68"/>
        <v>0</v>
      </c>
      <c r="BJ248" s="7" t="s">
        <v>151</v>
      </c>
      <c r="BK248" s="94">
        <f t="shared" si="69"/>
        <v>0</v>
      </c>
      <c r="BL248" s="7" t="s">
        <v>150</v>
      </c>
      <c r="BM248" s="7" t="s">
        <v>560</v>
      </c>
    </row>
    <row r="249" spans="2:65" s="1" customFormat="1" ht="31.5" customHeight="1">
      <c r="B249" s="84"/>
      <c r="C249" s="85" t="s">
        <v>561</v>
      </c>
      <c r="D249" s="85" t="s">
        <v>146</v>
      </c>
      <c r="E249" s="86" t="s">
        <v>562</v>
      </c>
      <c r="F249" s="128" t="s">
        <v>563</v>
      </c>
      <c r="G249" s="129"/>
      <c r="H249" s="129"/>
      <c r="I249" s="129"/>
      <c r="J249" s="87" t="s">
        <v>204</v>
      </c>
      <c r="K249" s="88">
        <v>10.5</v>
      </c>
      <c r="L249" s="130"/>
      <c r="M249" s="129"/>
      <c r="N249" s="130">
        <f t="shared" si="60"/>
        <v>0</v>
      </c>
      <c r="O249" s="129"/>
      <c r="P249" s="129"/>
      <c r="Q249" s="129"/>
      <c r="R249" s="89"/>
      <c r="T249" s="90" t="s">
        <v>3</v>
      </c>
      <c r="U249" s="24" t="s">
        <v>39</v>
      </c>
      <c r="V249" s="91">
        <v>0.52</v>
      </c>
      <c r="W249" s="91">
        <f t="shared" si="61"/>
        <v>5.46</v>
      </c>
      <c r="X249" s="91">
        <v>0.042402</v>
      </c>
      <c r="Y249" s="91">
        <f t="shared" si="62"/>
        <v>0.44522100000000003</v>
      </c>
      <c r="Z249" s="91">
        <v>0.082</v>
      </c>
      <c r="AA249" s="92">
        <f t="shared" si="63"/>
        <v>0.861</v>
      </c>
      <c r="AR249" s="7" t="s">
        <v>150</v>
      </c>
      <c r="AT249" s="7" t="s">
        <v>146</v>
      </c>
      <c r="AU249" s="7" t="s">
        <v>151</v>
      </c>
      <c r="AY249" s="7" t="s">
        <v>145</v>
      </c>
      <c r="BE249" s="93">
        <f t="shared" si="64"/>
        <v>0</v>
      </c>
      <c r="BF249" s="93">
        <f t="shared" si="65"/>
        <v>0</v>
      </c>
      <c r="BG249" s="93">
        <f t="shared" si="66"/>
        <v>0</v>
      </c>
      <c r="BH249" s="93">
        <f t="shared" si="67"/>
        <v>0</v>
      </c>
      <c r="BI249" s="93">
        <f t="shared" si="68"/>
        <v>0</v>
      </c>
      <c r="BJ249" s="7" t="s">
        <v>151</v>
      </c>
      <c r="BK249" s="94">
        <f t="shared" si="69"/>
        <v>0</v>
      </c>
      <c r="BL249" s="7" t="s">
        <v>150</v>
      </c>
      <c r="BM249" s="7" t="s">
        <v>564</v>
      </c>
    </row>
    <row r="250" spans="2:65" s="1" customFormat="1" ht="44.25" customHeight="1">
      <c r="B250" s="84"/>
      <c r="C250" s="85" t="s">
        <v>565</v>
      </c>
      <c r="D250" s="85" t="s">
        <v>146</v>
      </c>
      <c r="E250" s="86" t="s">
        <v>566</v>
      </c>
      <c r="F250" s="128" t="s">
        <v>567</v>
      </c>
      <c r="G250" s="129"/>
      <c r="H250" s="129"/>
      <c r="I250" s="129"/>
      <c r="J250" s="87" t="s">
        <v>149</v>
      </c>
      <c r="K250" s="88">
        <v>5.126</v>
      </c>
      <c r="L250" s="130"/>
      <c r="M250" s="129"/>
      <c r="N250" s="130">
        <f t="shared" si="60"/>
        <v>0</v>
      </c>
      <c r="O250" s="129"/>
      <c r="P250" s="129"/>
      <c r="Q250" s="129"/>
      <c r="R250" s="89"/>
      <c r="T250" s="90" t="s">
        <v>3</v>
      </c>
      <c r="U250" s="24" t="s">
        <v>39</v>
      </c>
      <c r="V250" s="91">
        <v>7.926</v>
      </c>
      <c r="W250" s="91">
        <f t="shared" si="61"/>
        <v>40.628676000000006</v>
      </c>
      <c r="X250" s="91">
        <v>0.06903</v>
      </c>
      <c r="Y250" s="91">
        <f t="shared" si="62"/>
        <v>0.35384778</v>
      </c>
      <c r="Z250" s="91">
        <v>2.3</v>
      </c>
      <c r="AA250" s="92">
        <f t="shared" si="63"/>
        <v>11.7898</v>
      </c>
      <c r="AR250" s="7" t="s">
        <v>150</v>
      </c>
      <c r="AT250" s="7" t="s">
        <v>146</v>
      </c>
      <c r="AU250" s="7" t="s">
        <v>151</v>
      </c>
      <c r="AY250" s="7" t="s">
        <v>145</v>
      </c>
      <c r="BE250" s="93">
        <f t="shared" si="64"/>
        <v>0</v>
      </c>
      <c r="BF250" s="93">
        <f t="shared" si="65"/>
        <v>0</v>
      </c>
      <c r="BG250" s="93">
        <f t="shared" si="66"/>
        <v>0</v>
      </c>
      <c r="BH250" s="93">
        <f t="shared" si="67"/>
        <v>0</v>
      </c>
      <c r="BI250" s="93">
        <f t="shared" si="68"/>
        <v>0</v>
      </c>
      <c r="BJ250" s="7" t="s">
        <v>151</v>
      </c>
      <c r="BK250" s="94">
        <f t="shared" si="69"/>
        <v>0</v>
      </c>
      <c r="BL250" s="7" t="s">
        <v>150</v>
      </c>
      <c r="BM250" s="7" t="s">
        <v>568</v>
      </c>
    </row>
    <row r="251" spans="2:65" s="1" customFormat="1" ht="44.25" customHeight="1">
      <c r="B251" s="84"/>
      <c r="C251" s="85" t="s">
        <v>569</v>
      </c>
      <c r="D251" s="85" t="s">
        <v>146</v>
      </c>
      <c r="E251" s="86" t="s">
        <v>570</v>
      </c>
      <c r="F251" s="128" t="s">
        <v>571</v>
      </c>
      <c r="G251" s="129"/>
      <c r="H251" s="129"/>
      <c r="I251" s="129"/>
      <c r="J251" s="87" t="s">
        <v>149</v>
      </c>
      <c r="K251" s="88">
        <v>0.869</v>
      </c>
      <c r="L251" s="130"/>
      <c r="M251" s="129"/>
      <c r="N251" s="130">
        <f t="shared" si="60"/>
        <v>0</v>
      </c>
      <c r="O251" s="129"/>
      <c r="P251" s="129"/>
      <c r="Q251" s="129"/>
      <c r="R251" s="89"/>
      <c r="T251" s="90" t="s">
        <v>3</v>
      </c>
      <c r="U251" s="24" t="s">
        <v>39</v>
      </c>
      <c r="V251" s="91">
        <v>6.181</v>
      </c>
      <c r="W251" s="91">
        <f t="shared" si="61"/>
        <v>5.371289</v>
      </c>
      <c r="X251" s="91">
        <v>0.055461816</v>
      </c>
      <c r="Y251" s="91">
        <f t="shared" si="62"/>
        <v>0.048196318104</v>
      </c>
      <c r="Z251" s="91">
        <v>2.3</v>
      </c>
      <c r="AA251" s="92">
        <f t="shared" si="63"/>
        <v>1.9987</v>
      </c>
      <c r="AR251" s="7" t="s">
        <v>150</v>
      </c>
      <c r="AT251" s="7" t="s">
        <v>146</v>
      </c>
      <c r="AU251" s="7" t="s">
        <v>151</v>
      </c>
      <c r="AY251" s="7" t="s">
        <v>145</v>
      </c>
      <c r="BE251" s="93">
        <f t="shared" si="64"/>
        <v>0</v>
      </c>
      <c r="BF251" s="93">
        <f t="shared" si="65"/>
        <v>0</v>
      </c>
      <c r="BG251" s="93">
        <f t="shared" si="66"/>
        <v>0</v>
      </c>
      <c r="BH251" s="93">
        <f t="shared" si="67"/>
        <v>0</v>
      </c>
      <c r="BI251" s="93">
        <f t="shared" si="68"/>
        <v>0</v>
      </c>
      <c r="BJ251" s="7" t="s">
        <v>151</v>
      </c>
      <c r="BK251" s="94">
        <f t="shared" si="69"/>
        <v>0</v>
      </c>
      <c r="BL251" s="7" t="s">
        <v>150</v>
      </c>
      <c r="BM251" s="7" t="s">
        <v>572</v>
      </c>
    </row>
    <row r="252" spans="2:65" s="1" customFormat="1" ht="31.5" customHeight="1">
      <c r="B252" s="84"/>
      <c r="C252" s="85" t="s">
        <v>573</v>
      </c>
      <c r="D252" s="85" t="s">
        <v>146</v>
      </c>
      <c r="E252" s="86" t="s">
        <v>574</v>
      </c>
      <c r="F252" s="128" t="s">
        <v>575</v>
      </c>
      <c r="G252" s="129"/>
      <c r="H252" s="129"/>
      <c r="I252" s="129"/>
      <c r="J252" s="87" t="s">
        <v>238</v>
      </c>
      <c r="K252" s="88">
        <v>2</v>
      </c>
      <c r="L252" s="130"/>
      <c r="M252" s="129"/>
      <c r="N252" s="130">
        <f t="shared" si="60"/>
        <v>0</v>
      </c>
      <c r="O252" s="129"/>
      <c r="P252" s="129"/>
      <c r="Q252" s="129"/>
      <c r="R252" s="89"/>
      <c r="T252" s="90" t="s">
        <v>3</v>
      </c>
      <c r="U252" s="24" t="s">
        <v>39</v>
      </c>
      <c r="V252" s="91">
        <v>1.122</v>
      </c>
      <c r="W252" s="91">
        <f t="shared" si="61"/>
        <v>2.244</v>
      </c>
      <c r="X252" s="91">
        <v>0.0346</v>
      </c>
      <c r="Y252" s="91">
        <f t="shared" si="62"/>
        <v>0.0692</v>
      </c>
      <c r="Z252" s="91">
        <v>0.029</v>
      </c>
      <c r="AA252" s="92">
        <f t="shared" si="63"/>
        <v>0.058</v>
      </c>
      <c r="AR252" s="7" t="s">
        <v>150</v>
      </c>
      <c r="AT252" s="7" t="s">
        <v>146</v>
      </c>
      <c r="AU252" s="7" t="s">
        <v>151</v>
      </c>
      <c r="AY252" s="7" t="s">
        <v>145</v>
      </c>
      <c r="BE252" s="93">
        <f t="shared" si="64"/>
        <v>0</v>
      </c>
      <c r="BF252" s="93">
        <f t="shared" si="65"/>
        <v>0</v>
      </c>
      <c r="BG252" s="93">
        <f t="shared" si="66"/>
        <v>0</v>
      </c>
      <c r="BH252" s="93">
        <f t="shared" si="67"/>
        <v>0</v>
      </c>
      <c r="BI252" s="93">
        <f t="shared" si="68"/>
        <v>0</v>
      </c>
      <c r="BJ252" s="7" t="s">
        <v>151</v>
      </c>
      <c r="BK252" s="94">
        <f t="shared" si="69"/>
        <v>0</v>
      </c>
      <c r="BL252" s="7" t="s">
        <v>150</v>
      </c>
      <c r="BM252" s="7" t="s">
        <v>576</v>
      </c>
    </row>
    <row r="253" spans="2:65" s="1" customFormat="1" ht="44.25" customHeight="1">
      <c r="B253" s="84"/>
      <c r="C253" s="85" t="s">
        <v>577</v>
      </c>
      <c r="D253" s="85" t="s">
        <v>146</v>
      </c>
      <c r="E253" s="86" t="s">
        <v>578</v>
      </c>
      <c r="F253" s="128" t="s">
        <v>579</v>
      </c>
      <c r="G253" s="129"/>
      <c r="H253" s="129"/>
      <c r="I253" s="129"/>
      <c r="J253" s="87" t="s">
        <v>391</v>
      </c>
      <c r="K253" s="88">
        <v>9</v>
      </c>
      <c r="L253" s="130"/>
      <c r="M253" s="129"/>
      <c r="N253" s="130">
        <f t="shared" si="60"/>
        <v>0</v>
      </c>
      <c r="O253" s="129"/>
      <c r="P253" s="129"/>
      <c r="Q253" s="129"/>
      <c r="R253" s="89"/>
      <c r="T253" s="90" t="s">
        <v>3</v>
      </c>
      <c r="U253" s="24" t="s">
        <v>39</v>
      </c>
      <c r="V253" s="91">
        <v>0.726</v>
      </c>
      <c r="W253" s="91">
        <f t="shared" si="61"/>
        <v>6.534</v>
      </c>
      <c r="X253" s="91">
        <v>0</v>
      </c>
      <c r="Y253" s="91">
        <f t="shared" si="62"/>
        <v>0</v>
      </c>
      <c r="Z253" s="91">
        <v>0.009</v>
      </c>
      <c r="AA253" s="92">
        <f t="shared" si="63"/>
        <v>0.08099999999999999</v>
      </c>
      <c r="AR253" s="7" t="s">
        <v>150</v>
      </c>
      <c r="AT253" s="7" t="s">
        <v>146</v>
      </c>
      <c r="AU253" s="7" t="s">
        <v>151</v>
      </c>
      <c r="AY253" s="7" t="s">
        <v>145</v>
      </c>
      <c r="BE253" s="93">
        <f t="shared" si="64"/>
        <v>0</v>
      </c>
      <c r="BF253" s="93">
        <f t="shared" si="65"/>
        <v>0</v>
      </c>
      <c r="BG253" s="93">
        <f t="shared" si="66"/>
        <v>0</v>
      </c>
      <c r="BH253" s="93">
        <f t="shared" si="67"/>
        <v>0</v>
      </c>
      <c r="BI253" s="93">
        <f t="shared" si="68"/>
        <v>0</v>
      </c>
      <c r="BJ253" s="7" t="s">
        <v>151</v>
      </c>
      <c r="BK253" s="94">
        <f t="shared" si="69"/>
        <v>0</v>
      </c>
      <c r="BL253" s="7" t="s">
        <v>150</v>
      </c>
      <c r="BM253" s="7" t="s">
        <v>580</v>
      </c>
    </row>
    <row r="254" spans="2:65" s="1" customFormat="1" ht="44.25" customHeight="1">
      <c r="B254" s="84"/>
      <c r="C254" s="85" t="s">
        <v>581</v>
      </c>
      <c r="D254" s="85" t="s">
        <v>146</v>
      </c>
      <c r="E254" s="86" t="s">
        <v>582</v>
      </c>
      <c r="F254" s="128" t="s">
        <v>583</v>
      </c>
      <c r="G254" s="129"/>
      <c r="H254" s="129"/>
      <c r="I254" s="129"/>
      <c r="J254" s="87" t="s">
        <v>391</v>
      </c>
      <c r="K254" s="88">
        <v>6</v>
      </c>
      <c r="L254" s="130"/>
      <c r="M254" s="129"/>
      <c r="N254" s="130">
        <f t="shared" si="60"/>
        <v>0</v>
      </c>
      <c r="O254" s="129"/>
      <c r="P254" s="129"/>
      <c r="Q254" s="129"/>
      <c r="R254" s="89"/>
      <c r="T254" s="90" t="s">
        <v>3</v>
      </c>
      <c r="U254" s="24" t="s">
        <v>39</v>
      </c>
      <c r="V254" s="91">
        <v>1.073</v>
      </c>
      <c r="W254" s="91">
        <f t="shared" si="61"/>
        <v>6.438</v>
      </c>
      <c r="X254" s="91">
        <v>0</v>
      </c>
      <c r="Y254" s="91">
        <f t="shared" si="62"/>
        <v>0</v>
      </c>
      <c r="Z254" s="91">
        <v>0.011</v>
      </c>
      <c r="AA254" s="92">
        <f t="shared" si="63"/>
        <v>0.066</v>
      </c>
      <c r="AR254" s="7" t="s">
        <v>150</v>
      </c>
      <c r="AT254" s="7" t="s">
        <v>146</v>
      </c>
      <c r="AU254" s="7" t="s">
        <v>151</v>
      </c>
      <c r="AY254" s="7" t="s">
        <v>145</v>
      </c>
      <c r="BE254" s="93">
        <f t="shared" si="64"/>
        <v>0</v>
      </c>
      <c r="BF254" s="93">
        <f t="shared" si="65"/>
        <v>0</v>
      </c>
      <c r="BG254" s="93">
        <f t="shared" si="66"/>
        <v>0</v>
      </c>
      <c r="BH254" s="93">
        <f t="shared" si="67"/>
        <v>0</v>
      </c>
      <c r="BI254" s="93">
        <f t="shared" si="68"/>
        <v>0</v>
      </c>
      <c r="BJ254" s="7" t="s">
        <v>151</v>
      </c>
      <c r="BK254" s="94">
        <f t="shared" si="69"/>
        <v>0</v>
      </c>
      <c r="BL254" s="7" t="s">
        <v>150</v>
      </c>
      <c r="BM254" s="7" t="s">
        <v>584</v>
      </c>
    </row>
    <row r="255" spans="2:65" s="1" customFormat="1" ht="44.25" customHeight="1">
      <c r="B255" s="84"/>
      <c r="C255" s="85" t="s">
        <v>585</v>
      </c>
      <c r="D255" s="85" t="s">
        <v>146</v>
      </c>
      <c r="E255" s="86" t="s">
        <v>586</v>
      </c>
      <c r="F255" s="128" t="s">
        <v>587</v>
      </c>
      <c r="G255" s="129"/>
      <c r="H255" s="129"/>
      <c r="I255" s="129"/>
      <c r="J255" s="87" t="s">
        <v>204</v>
      </c>
      <c r="K255" s="88">
        <v>102.892</v>
      </c>
      <c r="L255" s="130"/>
      <c r="M255" s="129"/>
      <c r="N255" s="130">
        <f t="shared" si="60"/>
        <v>0</v>
      </c>
      <c r="O255" s="129"/>
      <c r="P255" s="129"/>
      <c r="Q255" s="129"/>
      <c r="R255" s="89"/>
      <c r="T255" s="90" t="s">
        <v>3</v>
      </c>
      <c r="U255" s="24" t="s">
        <v>39</v>
      </c>
      <c r="V255" s="91">
        <v>0.304</v>
      </c>
      <c r="W255" s="91">
        <f t="shared" si="61"/>
        <v>31.279168</v>
      </c>
      <c r="X255" s="91">
        <v>0</v>
      </c>
      <c r="Y255" s="91">
        <f t="shared" si="62"/>
        <v>0</v>
      </c>
      <c r="Z255" s="91">
        <v>0.05</v>
      </c>
      <c r="AA255" s="92">
        <f t="shared" si="63"/>
        <v>5.1446000000000005</v>
      </c>
      <c r="AR255" s="7" t="s">
        <v>150</v>
      </c>
      <c r="AT255" s="7" t="s">
        <v>146</v>
      </c>
      <c r="AU255" s="7" t="s">
        <v>151</v>
      </c>
      <c r="AY255" s="7" t="s">
        <v>145</v>
      </c>
      <c r="BE255" s="93">
        <f t="shared" si="64"/>
        <v>0</v>
      </c>
      <c r="BF255" s="93">
        <f t="shared" si="65"/>
        <v>0</v>
      </c>
      <c r="BG255" s="93">
        <f t="shared" si="66"/>
        <v>0</v>
      </c>
      <c r="BH255" s="93">
        <f t="shared" si="67"/>
        <v>0</v>
      </c>
      <c r="BI255" s="93">
        <f t="shared" si="68"/>
        <v>0</v>
      </c>
      <c r="BJ255" s="7" t="s">
        <v>151</v>
      </c>
      <c r="BK255" s="94">
        <f t="shared" si="69"/>
        <v>0</v>
      </c>
      <c r="BL255" s="7" t="s">
        <v>150</v>
      </c>
      <c r="BM255" s="7" t="s">
        <v>588</v>
      </c>
    </row>
    <row r="256" spans="2:65" s="1" customFormat="1" ht="31.5" customHeight="1">
      <c r="B256" s="84"/>
      <c r="C256" s="85" t="s">
        <v>589</v>
      </c>
      <c r="D256" s="85" t="s">
        <v>146</v>
      </c>
      <c r="E256" s="86" t="s">
        <v>590</v>
      </c>
      <c r="F256" s="128" t="s">
        <v>591</v>
      </c>
      <c r="G256" s="129"/>
      <c r="H256" s="129"/>
      <c r="I256" s="129"/>
      <c r="J256" s="87" t="s">
        <v>204</v>
      </c>
      <c r="K256" s="88">
        <v>71.06</v>
      </c>
      <c r="L256" s="130"/>
      <c r="M256" s="129"/>
      <c r="N256" s="130">
        <f t="shared" si="60"/>
        <v>0</v>
      </c>
      <c r="O256" s="129"/>
      <c r="P256" s="129"/>
      <c r="Q256" s="129"/>
      <c r="R256" s="89"/>
      <c r="T256" s="90" t="s">
        <v>3</v>
      </c>
      <c r="U256" s="24" t="s">
        <v>39</v>
      </c>
      <c r="V256" s="91">
        <v>0.181</v>
      </c>
      <c r="W256" s="91">
        <f t="shared" si="61"/>
        <v>12.86186</v>
      </c>
      <c r="X256" s="91">
        <v>0</v>
      </c>
      <c r="Y256" s="91">
        <f t="shared" si="62"/>
        <v>0</v>
      </c>
      <c r="Z256" s="91">
        <v>0.045</v>
      </c>
      <c r="AA256" s="92">
        <f t="shared" si="63"/>
        <v>3.1976999999999998</v>
      </c>
      <c r="AR256" s="7" t="s">
        <v>150</v>
      </c>
      <c r="AT256" s="7" t="s">
        <v>146</v>
      </c>
      <c r="AU256" s="7" t="s">
        <v>151</v>
      </c>
      <c r="AY256" s="7" t="s">
        <v>145</v>
      </c>
      <c r="BE256" s="93">
        <f t="shared" si="64"/>
        <v>0</v>
      </c>
      <c r="BF256" s="93">
        <f t="shared" si="65"/>
        <v>0</v>
      </c>
      <c r="BG256" s="93">
        <f t="shared" si="66"/>
        <v>0</v>
      </c>
      <c r="BH256" s="93">
        <f t="shared" si="67"/>
        <v>0</v>
      </c>
      <c r="BI256" s="93">
        <f t="shared" si="68"/>
        <v>0</v>
      </c>
      <c r="BJ256" s="7" t="s">
        <v>151</v>
      </c>
      <c r="BK256" s="94">
        <f t="shared" si="69"/>
        <v>0</v>
      </c>
      <c r="BL256" s="7" t="s">
        <v>150</v>
      </c>
      <c r="BM256" s="7" t="s">
        <v>592</v>
      </c>
    </row>
    <row r="257" spans="2:65" s="1" customFormat="1" ht="31.5" customHeight="1">
      <c r="B257" s="84"/>
      <c r="C257" s="85" t="s">
        <v>593</v>
      </c>
      <c r="D257" s="85" t="s">
        <v>146</v>
      </c>
      <c r="E257" s="86" t="s">
        <v>594</v>
      </c>
      <c r="F257" s="128" t="s">
        <v>595</v>
      </c>
      <c r="G257" s="129"/>
      <c r="H257" s="129"/>
      <c r="I257" s="129"/>
      <c r="J257" s="87" t="s">
        <v>195</v>
      </c>
      <c r="K257" s="88">
        <v>313.094</v>
      </c>
      <c r="L257" s="130"/>
      <c r="M257" s="129"/>
      <c r="N257" s="130">
        <f t="shared" si="60"/>
        <v>0</v>
      </c>
      <c r="O257" s="129"/>
      <c r="P257" s="129"/>
      <c r="Q257" s="129"/>
      <c r="R257" s="89"/>
      <c r="T257" s="90" t="s">
        <v>3</v>
      </c>
      <c r="U257" s="24" t="s">
        <v>39</v>
      </c>
      <c r="V257" s="91">
        <v>0.882</v>
      </c>
      <c r="W257" s="91">
        <f t="shared" si="61"/>
        <v>276.148908</v>
      </c>
      <c r="X257" s="91">
        <v>0</v>
      </c>
      <c r="Y257" s="91">
        <f t="shared" si="62"/>
        <v>0</v>
      </c>
      <c r="Z257" s="91">
        <v>0</v>
      </c>
      <c r="AA257" s="92">
        <f t="shared" si="63"/>
        <v>0</v>
      </c>
      <c r="AR257" s="7" t="s">
        <v>150</v>
      </c>
      <c r="AT257" s="7" t="s">
        <v>146</v>
      </c>
      <c r="AU257" s="7" t="s">
        <v>151</v>
      </c>
      <c r="AY257" s="7" t="s">
        <v>145</v>
      </c>
      <c r="BE257" s="93">
        <f t="shared" si="64"/>
        <v>0</v>
      </c>
      <c r="BF257" s="93">
        <f t="shared" si="65"/>
        <v>0</v>
      </c>
      <c r="BG257" s="93">
        <f t="shared" si="66"/>
        <v>0</v>
      </c>
      <c r="BH257" s="93">
        <f t="shared" si="67"/>
        <v>0</v>
      </c>
      <c r="BI257" s="93">
        <f t="shared" si="68"/>
        <v>0</v>
      </c>
      <c r="BJ257" s="7" t="s">
        <v>151</v>
      </c>
      <c r="BK257" s="94">
        <f t="shared" si="69"/>
        <v>0</v>
      </c>
      <c r="BL257" s="7" t="s">
        <v>150</v>
      </c>
      <c r="BM257" s="7" t="s">
        <v>596</v>
      </c>
    </row>
    <row r="258" spans="2:65" s="1" customFormat="1" ht="31.5" customHeight="1">
      <c r="B258" s="84"/>
      <c r="C258" s="85" t="s">
        <v>597</v>
      </c>
      <c r="D258" s="85" t="s">
        <v>146</v>
      </c>
      <c r="E258" s="86" t="s">
        <v>598</v>
      </c>
      <c r="F258" s="128" t="s">
        <v>599</v>
      </c>
      <c r="G258" s="129"/>
      <c r="H258" s="129"/>
      <c r="I258" s="129"/>
      <c r="J258" s="87" t="s">
        <v>195</v>
      </c>
      <c r="K258" s="88">
        <v>313.094</v>
      </c>
      <c r="L258" s="130"/>
      <c r="M258" s="129"/>
      <c r="N258" s="130">
        <f t="shared" si="60"/>
        <v>0</v>
      </c>
      <c r="O258" s="129"/>
      <c r="P258" s="129"/>
      <c r="Q258" s="129"/>
      <c r="R258" s="89"/>
      <c r="T258" s="90" t="s">
        <v>3</v>
      </c>
      <c r="U258" s="24" t="s">
        <v>39</v>
      </c>
      <c r="V258" s="91">
        <v>0.598</v>
      </c>
      <c r="W258" s="91">
        <f t="shared" si="61"/>
        <v>187.230212</v>
      </c>
      <c r="X258" s="91">
        <v>0</v>
      </c>
      <c r="Y258" s="91">
        <f t="shared" si="62"/>
        <v>0</v>
      </c>
      <c r="Z258" s="91">
        <v>0</v>
      </c>
      <c r="AA258" s="92">
        <f t="shared" si="63"/>
        <v>0</v>
      </c>
      <c r="AR258" s="7" t="s">
        <v>150</v>
      </c>
      <c r="AT258" s="7" t="s">
        <v>146</v>
      </c>
      <c r="AU258" s="7" t="s">
        <v>151</v>
      </c>
      <c r="AY258" s="7" t="s">
        <v>145</v>
      </c>
      <c r="BE258" s="93">
        <f t="shared" si="64"/>
        <v>0</v>
      </c>
      <c r="BF258" s="93">
        <f t="shared" si="65"/>
        <v>0</v>
      </c>
      <c r="BG258" s="93">
        <f t="shared" si="66"/>
        <v>0</v>
      </c>
      <c r="BH258" s="93">
        <f t="shared" si="67"/>
        <v>0</v>
      </c>
      <c r="BI258" s="93">
        <f t="shared" si="68"/>
        <v>0</v>
      </c>
      <c r="BJ258" s="7" t="s">
        <v>151</v>
      </c>
      <c r="BK258" s="94">
        <f t="shared" si="69"/>
        <v>0</v>
      </c>
      <c r="BL258" s="7" t="s">
        <v>150</v>
      </c>
      <c r="BM258" s="7" t="s">
        <v>600</v>
      </c>
    </row>
    <row r="259" spans="2:65" s="1" customFormat="1" ht="31.5" customHeight="1">
      <c r="B259" s="84"/>
      <c r="C259" s="85" t="s">
        <v>601</v>
      </c>
      <c r="D259" s="85" t="s">
        <v>146</v>
      </c>
      <c r="E259" s="86" t="s">
        <v>602</v>
      </c>
      <c r="F259" s="128" t="s">
        <v>603</v>
      </c>
      <c r="G259" s="129"/>
      <c r="H259" s="129"/>
      <c r="I259" s="129"/>
      <c r="J259" s="87" t="s">
        <v>195</v>
      </c>
      <c r="K259" s="88">
        <v>7514.256</v>
      </c>
      <c r="L259" s="130"/>
      <c r="M259" s="129"/>
      <c r="N259" s="130">
        <f t="shared" si="60"/>
        <v>0</v>
      </c>
      <c r="O259" s="129"/>
      <c r="P259" s="129"/>
      <c r="Q259" s="129"/>
      <c r="R259" s="89"/>
      <c r="T259" s="90" t="s">
        <v>3</v>
      </c>
      <c r="U259" s="24" t="s">
        <v>39</v>
      </c>
      <c r="V259" s="91">
        <v>0.007</v>
      </c>
      <c r="W259" s="91">
        <f t="shared" si="61"/>
        <v>52.599792</v>
      </c>
      <c r="X259" s="91">
        <v>0</v>
      </c>
      <c r="Y259" s="91">
        <f t="shared" si="62"/>
        <v>0</v>
      </c>
      <c r="Z259" s="91">
        <v>0</v>
      </c>
      <c r="AA259" s="92">
        <f t="shared" si="63"/>
        <v>0</v>
      </c>
      <c r="AR259" s="7" t="s">
        <v>150</v>
      </c>
      <c r="AT259" s="7" t="s">
        <v>146</v>
      </c>
      <c r="AU259" s="7" t="s">
        <v>151</v>
      </c>
      <c r="AY259" s="7" t="s">
        <v>145</v>
      </c>
      <c r="BE259" s="93">
        <f t="shared" si="64"/>
        <v>0</v>
      </c>
      <c r="BF259" s="93">
        <f t="shared" si="65"/>
        <v>0</v>
      </c>
      <c r="BG259" s="93">
        <f t="shared" si="66"/>
        <v>0</v>
      </c>
      <c r="BH259" s="93">
        <f t="shared" si="67"/>
        <v>0</v>
      </c>
      <c r="BI259" s="93">
        <f t="shared" si="68"/>
        <v>0</v>
      </c>
      <c r="BJ259" s="7" t="s">
        <v>151</v>
      </c>
      <c r="BK259" s="94">
        <f t="shared" si="69"/>
        <v>0</v>
      </c>
      <c r="BL259" s="7" t="s">
        <v>150</v>
      </c>
      <c r="BM259" s="7" t="s">
        <v>604</v>
      </c>
    </row>
    <row r="260" spans="2:65" s="1" customFormat="1" ht="31.5" customHeight="1">
      <c r="B260" s="84"/>
      <c r="C260" s="85" t="s">
        <v>605</v>
      </c>
      <c r="D260" s="85" t="s">
        <v>146</v>
      </c>
      <c r="E260" s="86" t="s">
        <v>606</v>
      </c>
      <c r="F260" s="128" t="s">
        <v>607</v>
      </c>
      <c r="G260" s="129"/>
      <c r="H260" s="129"/>
      <c r="I260" s="129"/>
      <c r="J260" s="87" t="s">
        <v>195</v>
      </c>
      <c r="K260" s="88">
        <v>313.094</v>
      </c>
      <c r="L260" s="130"/>
      <c r="M260" s="129"/>
      <c r="N260" s="130">
        <f t="shared" si="60"/>
        <v>0</v>
      </c>
      <c r="O260" s="129"/>
      <c r="P260" s="129"/>
      <c r="Q260" s="129"/>
      <c r="R260" s="89"/>
      <c r="T260" s="90" t="s">
        <v>3</v>
      </c>
      <c r="U260" s="24" t="s">
        <v>39</v>
      </c>
      <c r="V260" s="91">
        <v>0.89</v>
      </c>
      <c r="W260" s="91">
        <f t="shared" si="61"/>
        <v>278.65366</v>
      </c>
      <c r="X260" s="91">
        <v>0</v>
      </c>
      <c r="Y260" s="91">
        <f t="shared" si="62"/>
        <v>0</v>
      </c>
      <c r="Z260" s="91">
        <v>0</v>
      </c>
      <c r="AA260" s="92">
        <f t="shared" si="63"/>
        <v>0</v>
      </c>
      <c r="AR260" s="7" t="s">
        <v>150</v>
      </c>
      <c r="AT260" s="7" t="s">
        <v>146</v>
      </c>
      <c r="AU260" s="7" t="s">
        <v>151</v>
      </c>
      <c r="AY260" s="7" t="s">
        <v>145</v>
      </c>
      <c r="BE260" s="93">
        <f t="shared" si="64"/>
        <v>0</v>
      </c>
      <c r="BF260" s="93">
        <f t="shared" si="65"/>
        <v>0</v>
      </c>
      <c r="BG260" s="93">
        <f t="shared" si="66"/>
        <v>0</v>
      </c>
      <c r="BH260" s="93">
        <f t="shared" si="67"/>
        <v>0</v>
      </c>
      <c r="BI260" s="93">
        <f t="shared" si="68"/>
        <v>0</v>
      </c>
      <c r="BJ260" s="7" t="s">
        <v>151</v>
      </c>
      <c r="BK260" s="94">
        <f t="shared" si="69"/>
        <v>0</v>
      </c>
      <c r="BL260" s="7" t="s">
        <v>150</v>
      </c>
      <c r="BM260" s="7" t="s">
        <v>608</v>
      </c>
    </row>
    <row r="261" spans="2:65" s="1" customFormat="1" ht="31.5" customHeight="1">
      <c r="B261" s="84"/>
      <c r="C261" s="85" t="s">
        <v>609</v>
      </c>
      <c r="D261" s="85" t="s">
        <v>146</v>
      </c>
      <c r="E261" s="86" t="s">
        <v>610</v>
      </c>
      <c r="F261" s="128" t="s">
        <v>611</v>
      </c>
      <c r="G261" s="129"/>
      <c r="H261" s="129"/>
      <c r="I261" s="129"/>
      <c r="J261" s="87" t="s">
        <v>195</v>
      </c>
      <c r="K261" s="88">
        <v>313.094</v>
      </c>
      <c r="L261" s="130"/>
      <c r="M261" s="129"/>
      <c r="N261" s="130">
        <f t="shared" si="60"/>
        <v>0</v>
      </c>
      <c r="O261" s="129"/>
      <c r="P261" s="129"/>
      <c r="Q261" s="129"/>
      <c r="R261" s="89"/>
      <c r="T261" s="90" t="s">
        <v>3</v>
      </c>
      <c r="U261" s="24" t="s">
        <v>39</v>
      </c>
      <c r="V261" s="91">
        <v>0.1</v>
      </c>
      <c r="W261" s="91">
        <f t="shared" si="61"/>
        <v>31.3094</v>
      </c>
      <c r="X261" s="91">
        <v>0</v>
      </c>
      <c r="Y261" s="91">
        <f t="shared" si="62"/>
        <v>0</v>
      </c>
      <c r="Z261" s="91">
        <v>0</v>
      </c>
      <c r="AA261" s="92">
        <f t="shared" si="63"/>
        <v>0</v>
      </c>
      <c r="AR261" s="7" t="s">
        <v>150</v>
      </c>
      <c r="AT261" s="7" t="s">
        <v>146</v>
      </c>
      <c r="AU261" s="7" t="s">
        <v>151</v>
      </c>
      <c r="AY261" s="7" t="s">
        <v>145</v>
      </c>
      <c r="BE261" s="93">
        <f t="shared" si="64"/>
        <v>0</v>
      </c>
      <c r="BF261" s="93">
        <f t="shared" si="65"/>
        <v>0</v>
      </c>
      <c r="BG261" s="93">
        <f t="shared" si="66"/>
        <v>0</v>
      </c>
      <c r="BH261" s="93">
        <f t="shared" si="67"/>
        <v>0</v>
      </c>
      <c r="BI261" s="93">
        <f t="shared" si="68"/>
        <v>0</v>
      </c>
      <c r="BJ261" s="7" t="s">
        <v>151</v>
      </c>
      <c r="BK261" s="94">
        <f t="shared" si="69"/>
        <v>0</v>
      </c>
      <c r="BL261" s="7" t="s">
        <v>150</v>
      </c>
      <c r="BM261" s="7" t="s">
        <v>612</v>
      </c>
    </row>
    <row r="262" spans="2:65" s="1" customFormat="1" ht="44.25" customHeight="1">
      <c r="B262" s="84"/>
      <c r="C262" s="85" t="s">
        <v>613</v>
      </c>
      <c r="D262" s="85" t="s">
        <v>146</v>
      </c>
      <c r="E262" s="86" t="s">
        <v>614</v>
      </c>
      <c r="F262" s="128" t="s">
        <v>615</v>
      </c>
      <c r="G262" s="129"/>
      <c r="H262" s="129"/>
      <c r="I262" s="129"/>
      <c r="J262" s="87" t="s">
        <v>195</v>
      </c>
      <c r="K262" s="88">
        <v>313.094</v>
      </c>
      <c r="L262" s="130"/>
      <c r="M262" s="129"/>
      <c r="N262" s="130">
        <f t="shared" si="60"/>
        <v>0</v>
      </c>
      <c r="O262" s="129"/>
      <c r="P262" s="129"/>
      <c r="Q262" s="129"/>
      <c r="R262" s="89"/>
      <c r="T262" s="90" t="s">
        <v>3</v>
      </c>
      <c r="U262" s="24" t="s">
        <v>39</v>
      </c>
      <c r="V262" s="91">
        <v>0.263</v>
      </c>
      <c r="W262" s="91">
        <f t="shared" si="61"/>
        <v>82.343722</v>
      </c>
      <c r="X262" s="91">
        <v>0</v>
      </c>
      <c r="Y262" s="91">
        <f t="shared" si="62"/>
        <v>0</v>
      </c>
      <c r="Z262" s="91">
        <v>0</v>
      </c>
      <c r="AA262" s="92">
        <f t="shared" si="63"/>
        <v>0</v>
      </c>
      <c r="AR262" s="7" t="s">
        <v>150</v>
      </c>
      <c r="AT262" s="7" t="s">
        <v>146</v>
      </c>
      <c r="AU262" s="7" t="s">
        <v>151</v>
      </c>
      <c r="AY262" s="7" t="s">
        <v>145</v>
      </c>
      <c r="BE262" s="93">
        <f t="shared" si="64"/>
        <v>0</v>
      </c>
      <c r="BF262" s="93">
        <f t="shared" si="65"/>
        <v>0</v>
      </c>
      <c r="BG262" s="93">
        <f t="shared" si="66"/>
        <v>0</v>
      </c>
      <c r="BH262" s="93">
        <f t="shared" si="67"/>
        <v>0</v>
      </c>
      <c r="BI262" s="93">
        <f t="shared" si="68"/>
        <v>0</v>
      </c>
      <c r="BJ262" s="7" t="s">
        <v>151</v>
      </c>
      <c r="BK262" s="94">
        <f t="shared" si="69"/>
        <v>0</v>
      </c>
      <c r="BL262" s="7" t="s">
        <v>150</v>
      </c>
      <c r="BM262" s="7" t="s">
        <v>616</v>
      </c>
    </row>
    <row r="263" spans="2:65" s="1" customFormat="1" ht="31.5" customHeight="1">
      <c r="B263" s="84"/>
      <c r="C263" s="85" t="s">
        <v>617</v>
      </c>
      <c r="D263" s="85" t="s">
        <v>146</v>
      </c>
      <c r="E263" s="86" t="s">
        <v>618</v>
      </c>
      <c r="F263" s="128" t="s">
        <v>619</v>
      </c>
      <c r="G263" s="129"/>
      <c r="H263" s="129"/>
      <c r="I263" s="129"/>
      <c r="J263" s="87" t="s">
        <v>195</v>
      </c>
      <c r="K263" s="88">
        <v>313.094</v>
      </c>
      <c r="L263" s="130"/>
      <c r="M263" s="129"/>
      <c r="N263" s="130">
        <f t="shared" si="60"/>
        <v>0</v>
      </c>
      <c r="O263" s="129"/>
      <c r="P263" s="129"/>
      <c r="Q263" s="129"/>
      <c r="R263" s="89"/>
      <c r="T263" s="90" t="s">
        <v>3</v>
      </c>
      <c r="U263" s="24" t="s">
        <v>39</v>
      </c>
      <c r="V263" s="91">
        <v>0</v>
      </c>
      <c r="W263" s="91">
        <f t="shared" si="61"/>
        <v>0</v>
      </c>
      <c r="X263" s="91">
        <v>0</v>
      </c>
      <c r="Y263" s="91">
        <f t="shared" si="62"/>
        <v>0</v>
      </c>
      <c r="Z263" s="91">
        <v>0</v>
      </c>
      <c r="AA263" s="92">
        <f t="shared" si="63"/>
        <v>0</v>
      </c>
      <c r="AR263" s="7" t="s">
        <v>150</v>
      </c>
      <c r="AT263" s="7" t="s">
        <v>146</v>
      </c>
      <c r="AU263" s="7" t="s">
        <v>151</v>
      </c>
      <c r="AY263" s="7" t="s">
        <v>145</v>
      </c>
      <c r="BE263" s="93">
        <f t="shared" si="64"/>
        <v>0</v>
      </c>
      <c r="BF263" s="93">
        <f t="shared" si="65"/>
        <v>0</v>
      </c>
      <c r="BG263" s="93">
        <f t="shared" si="66"/>
        <v>0</v>
      </c>
      <c r="BH263" s="93">
        <f t="shared" si="67"/>
        <v>0</v>
      </c>
      <c r="BI263" s="93">
        <f t="shared" si="68"/>
        <v>0</v>
      </c>
      <c r="BJ263" s="7" t="s">
        <v>151</v>
      </c>
      <c r="BK263" s="94">
        <f t="shared" si="69"/>
        <v>0</v>
      </c>
      <c r="BL263" s="7" t="s">
        <v>150</v>
      </c>
      <c r="BM263" s="7" t="s">
        <v>620</v>
      </c>
    </row>
    <row r="264" spans="2:63" s="5" customFormat="1" ht="29.25" customHeight="1">
      <c r="B264" s="73"/>
      <c r="C264" s="74"/>
      <c r="D264" s="83" t="s">
        <v>110</v>
      </c>
      <c r="E264" s="83"/>
      <c r="F264" s="83"/>
      <c r="G264" s="83"/>
      <c r="H264" s="83"/>
      <c r="I264" s="83"/>
      <c r="J264" s="83"/>
      <c r="K264" s="83"/>
      <c r="L264" s="83"/>
      <c r="M264" s="83"/>
      <c r="N264" s="121">
        <f>BK264</f>
        <v>0</v>
      </c>
      <c r="O264" s="122"/>
      <c r="P264" s="122"/>
      <c r="Q264" s="122"/>
      <c r="R264" s="76"/>
      <c r="T264" s="77"/>
      <c r="U264" s="74"/>
      <c r="V264" s="74"/>
      <c r="W264" s="78">
        <f>W265</f>
        <v>1262.1397200000001</v>
      </c>
      <c r="X264" s="74"/>
      <c r="Y264" s="78">
        <f>Y265</f>
        <v>0</v>
      </c>
      <c r="Z264" s="74"/>
      <c r="AA264" s="79">
        <f>AA265</f>
        <v>0</v>
      </c>
      <c r="AR264" s="80" t="s">
        <v>79</v>
      </c>
      <c r="AT264" s="81" t="s">
        <v>71</v>
      </c>
      <c r="AU264" s="81" t="s">
        <v>79</v>
      </c>
      <c r="AY264" s="80" t="s">
        <v>145</v>
      </c>
      <c r="BK264" s="82">
        <f>BK265</f>
        <v>0</v>
      </c>
    </row>
    <row r="265" spans="2:65" s="1" customFormat="1" ht="31.5" customHeight="1">
      <c r="B265" s="84"/>
      <c r="C265" s="85" t="s">
        <v>621</v>
      </c>
      <c r="D265" s="85" t="s">
        <v>146</v>
      </c>
      <c r="E265" s="86" t="s">
        <v>622</v>
      </c>
      <c r="F265" s="128" t="s">
        <v>623</v>
      </c>
      <c r="G265" s="129"/>
      <c r="H265" s="129"/>
      <c r="I265" s="129"/>
      <c r="J265" s="87" t="s">
        <v>195</v>
      </c>
      <c r="K265" s="88">
        <v>512.44</v>
      </c>
      <c r="L265" s="130"/>
      <c r="M265" s="129"/>
      <c r="N265" s="130">
        <f>ROUND(L265*K265,3)</f>
        <v>0</v>
      </c>
      <c r="O265" s="129"/>
      <c r="P265" s="129"/>
      <c r="Q265" s="129"/>
      <c r="R265" s="89"/>
      <c r="T265" s="90" t="s">
        <v>3</v>
      </c>
      <c r="U265" s="24" t="s">
        <v>39</v>
      </c>
      <c r="V265" s="91">
        <v>2.463</v>
      </c>
      <c r="W265" s="91">
        <f>V265*K265</f>
        <v>1262.1397200000001</v>
      </c>
      <c r="X265" s="91">
        <v>0</v>
      </c>
      <c r="Y265" s="91">
        <f>X265*K265</f>
        <v>0</v>
      </c>
      <c r="Z265" s="91">
        <v>0</v>
      </c>
      <c r="AA265" s="92">
        <f>Z265*K265</f>
        <v>0</v>
      </c>
      <c r="AR265" s="7" t="s">
        <v>150</v>
      </c>
      <c r="AT265" s="7" t="s">
        <v>146</v>
      </c>
      <c r="AU265" s="7" t="s">
        <v>151</v>
      </c>
      <c r="AY265" s="7" t="s">
        <v>145</v>
      </c>
      <c r="BE265" s="93">
        <f>IF(U265="základná",N265,0)</f>
        <v>0</v>
      </c>
      <c r="BF265" s="93">
        <f>IF(U265="znížená",N265,0)</f>
        <v>0</v>
      </c>
      <c r="BG265" s="93">
        <f>IF(U265="zákl. prenesená",N265,0)</f>
        <v>0</v>
      </c>
      <c r="BH265" s="93">
        <f>IF(U265="zníž. prenesená",N265,0)</f>
        <v>0</v>
      </c>
      <c r="BI265" s="93">
        <f>IF(U265="nulová",N265,0)</f>
        <v>0</v>
      </c>
      <c r="BJ265" s="7" t="s">
        <v>151</v>
      </c>
      <c r="BK265" s="94">
        <f>ROUND(L265*K265,3)</f>
        <v>0</v>
      </c>
      <c r="BL265" s="7" t="s">
        <v>150</v>
      </c>
      <c r="BM265" s="7" t="s">
        <v>624</v>
      </c>
    </row>
    <row r="266" spans="2:63" s="5" customFormat="1" ht="36.75" customHeight="1">
      <c r="B266" s="73"/>
      <c r="C266" s="74"/>
      <c r="D266" s="75" t="s">
        <v>111</v>
      </c>
      <c r="E266" s="75"/>
      <c r="F266" s="75"/>
      <c r="G266" s="75"/>
      <c r="H266" s="75"/>
      <c r="I266" s="75"/>
      <c r="J266" s="75"/>
      <c r="K266" s="75"/>
      <c r="L266" s="75"/>
      <c r="M266" s="75"/>
      <c r="N266" s="123">
        <f>BK266</f>
        <v>0</v>
      </c>
      <c r="O266" s="124"/>
      <c r="P266" s="124"/>
      <c r="Q266" s="124"/>
      <c r="R266" s="76"/>
      <c r="T266" s="77"/>
      <c r="U266" s="74"/>
      <c r="V266" s="74"/>
      <c r="W266" s="78">
        <f>W267+W285+W289+W299+W301+W308+W310+W343+W347+W363+W368+W381+W398+W403+W411+W415</f>
        <v>1482.1000109999998</v>
      </c>
      <c r="X266" s="74"/>
      <c r="Y266" s="78">
        <f>Y267+Y285+Y289+Y299+Y301+Y308+Y310+Y343+Y347+Y363+Y368+Y381+Y398+Y403+Y411+Y415</f>
        <v>38.1599842976</v>
      </c>
      <c r="Z266" s="74"/>
      <c r="AA266" s="79">
        <f>AA267+AA285+AA289+AA299+AA301+AA308+AA310+AA343+AA347+AA363+AA368+AA381+AA398+AA403+AA411+AA415</f>
        <v>29.13820975</v>
      </c>
      <c r="AR266" s="80" t="s">
        <v>151</v>
      </c>
      <c r="AT266" s="81" t="s">
        <v>71</v>
      </c>
      <c r="AU266" s="81" t="s">
        <v>72</v>
      </c>
      <c r="AY266" s="80" t="s">
        <v>145</v>
      </c>
      <c r="BK266" s="82">
        <f>BK267+BK285+BK289+BK299+BK301+BK308+BK310+BK343+BK347+BK363+BK368+BK381+BK398+BK403+BK411+BK415</f>
        <v>0</v>
      </c>
    </row>
    <row r="267" spans="2:63" s="5" customFormat="1" ht="19.5" customHeight="1">
      <c r="B267" s="73"/>
      <c r="C267" s="74"/>
      <c r="D267" s="83" t="s">
        <v>112</v>
      </c>
      <c r="E267" s="83"/>
      <c r="F267" s="83"/>
      <c r="G267" s="83"/>
      <c r="H267" s="83"/>
      <c r="I267" s="83"/>
      <c r="J267" s="83"/>
      <c r="K267" s="83"/>
      <c r="L267" s="83"/>
      <c r="M267" s="83"/>
      <c r="N267" s="125">
        <f>BK267</f>
        <v>0</v>
      </c>
      <c r="O267" s="126"/>
      <c r="P267" s="126"/>
      <c r="Q267" s="126"/>
      <c r="R267" s="76"/>
      <c r="T267" s="77"/>
      <c r="U267" s="74"/>
      <c r="V267" s="74"/>
      <c r="W267" s="78">
        <f>SUM(W268:W284)</f>
        <v>47.921758000000004</v>
      </c>
      <c r="X267" s="74"/>
      <c r="Y267" s="78">
        <f>SUM(Y268:Y284)</f>
        <v>1.7612246300000003</v>
      </c>
      <c r="Z267" s="74"/>
      <c r="AA267" s="79">
        <f>SUM(AA268:AA284)</f>
        <v>0</v>
      </c>
      <c r="AR267" s="80" t="s">
        <v>151</v>
      </c>
      <c r="AT267" s="81" t="s">
        <v>71</v>
      </c>
      <c r="AU267" s="81" t="s">
        <v>79</v>
      </c>
      <c r="AY267" s="80" t="s">
        <v>145</v>
      </c>
      <c r="BK267" s="82">
        <f>SUM(BK268:BK284)</f>
        <v>0</v>
      </c>
    </row>
    <row r="268" spans="2:65" s="1" customFormat="1" ht="31.5" customHeight="1">
      <c r="B268" s="84"/>
      <c r="C268" s="85" t="s">
        <v>625</v>
      </c>
      <c r="D268" s="85" t="s">
        <v>146</v>
      </c>
      <c r="E268" s="86" t="s">
        <v>626</v>
      </c>
      <c r="F268" s="128" t="s">
        <v>627</v>
      </c>
      <c r="G268" s="129"/>
      <c r="H268" s="129"/>
      <c r="I268" s="129"/>
      <c r="J268" s="87" t="s">
        <v>204</v>
      </c>
      <c r="K268" s="88">
        <v>115.7</v>
      </c>
      <c r="L268" s="130"/>
      <c r="M268" s="129"/>
      <c r="N268" s="130">
        <f aca="true" t="shared" si="70" ref="N268:N284">ROUND(L268*K268,3)</f>
        <v>0</v>
      </c>
      <c r="O268" s="129"/>
      <c r="P268" s="129"/>
      <c r="Q268" s="129"/>
      <c r="R268" s="89"/>
      <c r="T268" s="90" t="s">
        <v>3</v>
      </c>
      <c r="U268" s="24" t="s">
        <v>39</v>
      </c>
      <c r="V268" s="91">
        <v>0.013</v>
      </c>
      <c r="W268" s="91">
        <f aca="true" t="shared" si="71" ref="W268:W284">V268*K268</f>
        <v>1.5041</v>
      </c>
      <c r="X268" s="91">
        <v>0</v>
      </c>
      <c r="Y268" s="91">
        <f aca="true" t="shared" si="72" ref="Y268:Y284">X268*K268</f>
        <v>0</v>
      </c>
      <c r="Z268" s="91">
        <v>0</v>
      </c>
      <c r="AA268" s="92">
        <f aca="true" t="shared" si="73" ref="AA268:AA284">Z268*K268</f>
        <v>0</v>
      </c>
      <c r="AR268" s="7" t="s">
        <v>210</v>
      </c>
      <c r="AT268" s="7" t="s">
        <v>146</v>
      </c>
      <c r="AU268" s="7" t="s">
        <v>151</v>
      </c>
      <c r="AY268" s="7" t="s">
        <v>145</v>
      </c>
      <c r="BE268" s="93">
        <f aca="true" t="shared" si="74" ref="BE268:BE284">IF(U268="základná",N268,0)</f>
        <v>0</v>
      </c>
      <c r="BF268" s="93">
        <f aca="true" t="shared" si="75" ref="BF268:BF284">IF(U268="znížená",N268,0)</f>
        <v>0</v>
      </c>
      <c r="BG268" s="93">
        <f aca="true" t="shared" si="76" ref="BG268:BG284">IF(U268="zákl. prenesená",N268,0)</f>
        <v>0</v>
      </c>
      <c r="BH268" s="93">
        <f aca="true" t="shared" si="77" ref="BH268:BH284">IF(U268="zníž. prenesená",N268,0)</f>
        <v>0</v>
      </c>
      <c r="BI268" s="93">
        <f aca="true" t="shared" si="78" ref="BI268:BI284">IF(U268="nulová",N268,0)</f>
        <v>0</v>
      </c>
      <c r="BJ268" s="7" t="s">
        <v>151</v>
      </c>
      <c r="BK268" s="94">
        <f aca="true" t="shared" si="79" ref="BK268:BK284">ROUND(L268*K268,3)</f>
        <v>0</v>
      </c>
      <c r="BL268" s="7" t="s">
        <v>210</v>
      </c>
      <c r="BM268" s="7" t="s">
        <v>628</v>
      </c>
    </row>
    <row r="269" spans="2:65" s="1" customFormat="1" ht="22.5" customHeight="1">
      <c r="B269" s="84"/>
      <c r="C269" s="95" t="s">
        <v>629</v>
      </c>
      <c r="D269" s="95" t="s">
        <v>180</v>
      </c>
      <c r="E269" s="96" t="s">
        <v>630</v>
      </c>
      <c r="F269" s="131" t="s">
        <v>631</v>
      </c>
      <c r="G269" s="132"/>
      <c r="H269" s="132"/>
      <c r="I269" s="132"/>
      <c r="J269" s="97" t="s">
        <v>195</v>
      </c>
      <c r="K269" s="98">
        <v>0.035</v>
      </c>
      <c r="L269" s="133"/>
      <c r="M269" s="132"/>
      <c r="N269" s="133">
        <f t="shared" si="70"/>
        <v>0</v>
      </c>
      <c r="O269" s="129"/>
      <c r="P269" s="129"/>
      <c r="Q269" s="129"/>
      <c r="R269" s="89"/>
      <c r="T269" s="90" t="s">
        <v>3</v>
      </c>
      <c r="U269" s="24" t="s">
        <v>39</v>
      </c>
      <c r="V269" s="91">
        <v>0</v>
      </c>
      <c r="W269" s="91">
        <f t="shared" si="71"/>
        <v>0</v>
      </c>
      <c r="X269" s="91">
        <v>1</v>
      </c>
      <c r="Y269" s="91">
        <f t="shared" si="72"/>
        <v>0.035</v>
      </c>
      <c r="Z269" s="91">
        <v>0</v>
      </c>
      <c r="AA269" s="92">
        <f t="shared" si="73"/>
        <v>0</v>
      </c>
      <c r="AR269" s="7" t="s">
        <v>272</v>
      </c>
      <c r="AT269" s="7" t="s">
        <v>180</v>
      </c>
      <c r="AU269" s="7" t="s">
        <v>151</v>
      </c>
      <c r="AY269" s="7" t="s">
        <v>145</v>
      </c>
      <c r="BE269" s="93">
        <f t="shared" si="74"/>
        <v>0</v>
      </c>
      <c r="BF269" s="93">
        <f t="shared" si="75"/>
        <v>0</v>
      </c>
      <c r="BG269" s="93">
        <f t="shared" si="76"/>
        <v>0</v>
      </c>
      <c r="BH269" s="93">
        <f t="shared" si="77"/>
        <v>0</v>
      </c>
      <c r="BI269" s="93">
        <f t="shared" si="78"/>
        <v>0</v>
      </c>
      <c r="BJ269" s="7" t="s">
        <v>151</v>
      </c>
      <c r="BK269" s="94">
        <f t="shared" si="79"/>
        <v>0</v>
      </c>
      <c r="BL269" s="7" t="s">
        <v>210</v>
      </c>
      <c r="BM269" s="7" t="s">
        <v>632</v>
      </c>
    </row>
    <row r="270" spans="2:65" s="1" customFormat="1" ht="31.5" customHeight="1">
      <c r="B270" s="84"/>
      <c r="C270" s="85" t="s">
        <v>633</v>
      </c>
      <c r="D270" s="85" t="s">
        <v>146</v>
      </c>
      <c r="E270" s="86" t="s">
        <v>634</v>
      </c>
      <c r="F270" s="128" t="s">
        <v>635</v>
      </c>
      <c r="G270" s="129"/>
      <c r="H270" s="129"/>
      <c r="I270" s="129"/>
      <c r="J270" s="87" t="s">
        <v>204</v>
      </c>
      <c r="K270" s="88">
        <v>22.2</v>
      </c>
      <c r="L270" s="130"/>
      <c r="M270" s="129"/>
      <c r="N270" s="130">
        <f t="shared" si="70"/>
        <v>0</v>
      </c>
      <c r="O270" s="129"/>
      <c r="P270" s="129"/>
      <c r="Q270" s="129"/>
      <c r="R270" s="89"/>
      <c r="T270" s="90" t="s">
        <v>3</v>
      </c>
      <c r="U270" s="24" t="s">
        <v>39</v>
      </c>
      <c r="V270" s="91">
        <v>0.032</v>
      </c>
      <c r="W270" s="91">
        <f t="shared" si="71"/>
        <v>0.7104</v>
      </c>
      <c r="X270" s="91">
        <v>0.00017</v>
      </c>
      <c r="Y270" s="91">
        <f t="shared" si="72"/>
        <v>0.003774</v>
      </c>
      <c r="Z270" s="91">
        <v>0</v>
      </c>
      <c r="AA270" s="92">
        <f t="shared" si="73"/>
        <v>0</v>
      </c>
      <c r="AR270" s="7" t="s">
        <v>210</v>
      </c>
      <c r="AT270" s="7" t="s">
        <v>146</v>
      </c>
      <c r="AU270" s="7" t="s">
        <v>151</v>
      </c>
      <c r="AY270" s="7" t="s">
        <v>145</v>
      </c>
      <c r="BE270" s="93">
        <f t="shared" si="74"/>
        <v>0</v>
      </c>
      <c r="BF270" s="93">
        <f t="shared" si="75"/>
        <v>0</v>
      </c>
      <c r="BG270" s="93">
        <f t="shared" si="76"/>
        <v>0</v>
      </c>
      <c r="BH270" s="93">
        <f t="shared" si="77"/>
        <v>0</v>
      </c>
      <c r="BI270" s="93">
        <f t="shared" si="78"/>
        <v>0</v>
      </c>
      <c r="BJ270" s="7" t="s">
        <v>151</v>
      </c>
      <c r="BK270" s="94">
        <f t="shared" si="79"/>
        <v>0</v>
      </c>
      <c r="BL270" s="7" t="s">
        <v>210</v>
      </c>
      <c r="BM270" s="7" t="s">
        <v>636</v>
      </c>
    </row>
    <row r="271" spans="2:65" s="1" customFormat="1" ht="22.5" customHeight="1">
      <c r="B271" s="84"/>
      <c r="C271" s="95" t="s">
        <v>637</v>
      </c>
      <c r="D271" s="95" t="s">
        <v>180</v>
      </c>
      <c r="E271" s="96" t="s">
        <v>630</v>
      </c>
      <c r="F271" s="131" t="s">
        <v>631</v>
      </c>
      <c r="G271" s="132"/>
      <c r="H271" s="132"/>
      <c r="I271" s="132"/>
      <c r="J271" s="97" t="s">
        <v>195</v>
      </c>
      <c r="K271" s="98">
        <v>0.008</v>
      </c>
      <c r="L271" s="133"/>
      <c r="M271" s="132"/>
      <c r="N271" s="133">
        <f t="shared" si="70"/>
        <v>0</v>
      </c>
      <c r="O271" s="129"/>
      <c r="P271" s="129"/>
      <c r="Q271" s="129"/>
      <c r="R271" s="89"/>
      <c r="T271" s="90" t="s">
        <v>3</v>
      </c>
      <c r="U271" s="24" t="s">
        <v>39</v>
      </c>
      <c r="V271" s="91">
        <v>0</v>
      </c>
      <c r="W271" s="91">
        <f t="shared" si="71"/>
        <v>0</v>
      </c>
      <c r="X271" s="91">
        <v>1</v>
      </c>
      <c r="Y271" s="91">
        <f t="shared" si="72"/>
        <v>0.008</v>
      </c>
      <c r="Z271" s="91">
        <v>0</v>
      </c>
      <c r="AA271" s="92">
        <f t="shared" si="73"/>
        <v>0</v>
      </c>
      <c r="AR271" s="7" t="s">
        <v>272</v>
      </c>
      <c r="AT271" s="7" t="s">
        <v>180</v>
      </c>
      <c r="AU271" s="7" t="s">
        <v>151</v>
      </c>
      <c r="AY271" s="7" t="s">
        <v>145</v>
      </c>
      <c r="BE271" s="93">
        <f t="shared" si="74"/>
        <v>0</v>
      </c>
      <c r="BF271" s="93">
        <f t="shared" si="75"/>
        <v>0</v>
      </c>
      <c r="BG271" s="93">
        <f t="shared" si="76"/>
        <v>0</v>
      </c>
      <c r="BH271" s="93">
        <f t="shared" si="77"/>
        <v>0</v>
      </c>
      <c r="BI271" s="93">
        <f t="shared" si="78"/>
        <v>0</v>
      </c>
      <c r="BJ271" s="7" t="s">
        <v>151</v>
      </c>
      <c r="BK271" s="94">
        <f t="shared" si="79"/>
        <v>0</v>
      </c>
      <c r="BL271" s="7" t="s">
        <v>210</v>
      </c>
      <c r="BM271" s="7" t="s">
        <v>638</v>
      </c>
    </row>
    <row r="272" spans="2:65" s="1" customFormat="1" ht="44.25" customHeight="1">
      <c r="B272" s="84"/>
      <c r="C272" s="85" t="s">
        <v>639</v>
      </c>
      <c r="D272" s="85" t="s">
        <v>146</v>
      </c>
      <c r="E272" s="86" t="s">
        <v>640</v>
      </c>
      <c r="F272" s="128" t="s">
        <v>641</v>
      </c>
      <c r="G272" s="129"/>
      <c r="H272" s="129"/>
      <c r="I272" s="129"/>
      <c r="J272" s="87" t="s">
        <v>204</v>
      </c>
      <c r="K272" s="88">
        <v>12.84</v>
      </c>
      <c r="L272" s="130"/>
      <c r="M272" s="129"/>
      <c r="N272" s="130">
        <f t="shared" si="70"/>
        <v>0</v>
      </c>
      <c r="O272" s="129"/>
      <c r="P272" s="129"/>
      <c r="Q272" s="129"/>
      <c r="R272" s="89"/>
      <c r="T272" s="90" t="s">
        <v>3</v>
      </c>
      <c r="U272" s="24" t="s">
        <v>39</v>
      </c>
      <c r="V272" s="91">
        <v>0.134</v>
      </c>
      <c r="W272" s="91">
        <f t="shared" si="71"/>
        <v>1.72056</v>
      </c>
      <c r="X272" s="91">
        <v>0</v>
      </c>
      <c r="Y272" s="91">
        <f t="shared" si="72"/>
        <v>0</v>
      </c>
      <c r="Z272" s="91">
        <v>0</v>
      </c>
      <c r="AA272" s="92">
        <f t="shared" si="73"/>
        <v>0</v>
      </c>
      <c r="AR272" s="7" t="s">
        <v>210</v>
      </c>
      <c r="AT272" s="7" t="s">
        <v>146</v>
      </c>
      <c r="AU272" s="7" t="s">
        <v>151</v>
      </c>
      <c r="AY272" s="7" t="s">
        <v>145</v>
      </c>
      <c r="BE272" s="93">
        <f t="shared" si="74"/>
        <v>0</v>
      </c>
      <c r="BF272" s="93">
        <f t="shared" si="75"/>
        <v>0</v>
      </c>
      <c r="BG272" s="93">
        <f t="shared" si="76"/>
        <v>0</v>
      </c>
      <c r="BH272" s="93">
        <f t="shared" si="77"/>
        <v>0</v>
      </c>
      <c r="BI272" s="93">
        <f t="shared" si="78"/>
        <v>0</v>
      </c>
      <c r="BJ272" s="7" t="s">
        <v>151</v>
      </c>
      <c r="BK272" s="94">
        <f t="shared" si="79"/>
        <v>0</v>
      </c>
      <c r="BL272" s="7" t="s">
        <v>210</v>
      </c>
      <c r="BM272" s="7" t="s">
        <v>642</v>
      </c>
    </row>
    <row r="273" spans="2:65" s="1" customFormat="1" ht="31.5" customHeight="1">
      <c r="B273" s="84"/>
      <c r="C273" s="95" t="s">
        <v>643</v>
      </c>
      <c r="D273" s="95" t="s">
        <v>180</v>
      </c>
      <c r="E273" s="96" t="s">
        <v>644</v>
      </c>
      <c r="F273" s="131" t="s">
        <v>645</v>
      </c>
      <c r="G273" s="132"/>
      <c r="H273" s="132"/>
      <c r="I273" s="132"/>
      <c r="J273" s="97" t="s">
        <v>646</v>
      </c>
      <c r="K273" s="98">
        <v>23.112</v>
      </c>
      <c r="L273" s="133"/>
      <c r="M273" s="132"/>
      <c r="N273" s="133">
        <f t="shared" si="70"/>
        <v>0</v>
      </c>
      <c r="O273" s="129"/>
      <c r="P273" s="129"/>
      <c r="Q273" s="129"/>
      <c r="R273" s="89"/>
      <c r="T273" s="90" t="s">
        <v>3</v>
      </c>
      <c r="U273" s="24" t="s">
        <v>39</v>
      </c>
      <c r="V273" s="91">
        <v>0</v>
      </c>
      <c r="W273" s="91">
        <f t="shared" si="71"/>
        <v>0</v>
      </c>
      <c r="X273" s="91">
        <v>0.001</v>
      </c>
      <c r="Y273" s="91">
        <f t="shared" si="72"/>
        <v>0.023111999999999997</v>
      </c>
      <c r="Z273" s="91">
        <v>0</v>
      </c>
      <c r="AA273" s="92">
        <f t="shared" si="73"/>
        <v>0</v>
      </c>
      <c r="AR273" s="7" t="s">
        <v>272</v>
      </c>
      <c r="AT273" s="7" t="s">
        <v>180</v>
      </c>
      <c r="AU273" s="7" t="s">
        <v>151</v>
      </c>
      <c r="AY273" s="7" t="s">
        <v>145</v>
      </c>
      <c r="BE273" s="93">
        <f t="shared" si="74"/>
        <v>0</v>
      </c>
      <c r="BF273" s="93">
        <f t="shared" si="75"/>
        <v>0</v>
      </c>
      <c r="BG273" s="93">
        <f t="shared" si="76"/>
        <v>0</v>
      </c>
      <c r="BH273" s="93">
        <f t="shared" si="77"/>
        <v>0</v>
      </c>
      <c r="BI273" s="93">
        <f t="shared" si="78"/>
        <v>0</v>
      </c>
      <c r="BJ273" s="7" t="s">
        <v>151</v>
      </c>
      <c r="BK273" s="94">
        <f t="shared" si="79"/>
        <v>0</v>
      </c>
      <c r="BL273" s="7" t="s">
        <v>210</v>
      </c>
      <c r="BM273" s="7" t="s">
        <v>647</v>
      </c>
    </row>
    <row r="274" spans="2:65" s="1" customFormat="1" ht="44.25" customHeight="1">
      <c r="B274" s="84"/>
      <c r="C274" s="95" t="s">
        <v>648</v>
      </c>
      <c r="D274" s="95" t="s">
        <v>180</v>
      </c>
      <c r="E274" s="96" t="s">
        <v>649</v>
      </c>
      <c r="F274" s="131" t="s">
        <v>650</v>
      </c>
      <c r="G274" s="132"/>
      <c r="H274" s="132"/>
      <c r="I274" s="132"/>
      <c r="J274" s="97" t="s">
        <v>651</v>
      </c>
      <c r="K274" s="98">
        <v>25.7</v>
      </c>
      <c r="L274" s="133"/>
      <c r="M274" s="132"/>
      <c r="N274" s="133">
        <f t="shared" si="70"/>
        <v>0</v>
      </c>
      <c r="O274" s="129"/>
      <c r="P274" s="129"/>
      <c r="Q274" s="129"/>
      <c r="R274" s="89"/>
      <c r="T274" s="90" t="s">
        <v>3</v>
      </c>
      <c r="U274" s="24" t="s">
        <v>39</v>
      </c>
      <c r="V274" s="91">
        <v>0</v>
      </c>
      <c r="W274" s="91">
        <f t="shared" si="71"/>
        <v>0</v>
      </c>
      <c r="X274" s="91">
        <v>3E-05</v>
      </c>
      <c r="Y274" s="91">
        <f t="shared" si="72"/>
        <v>0.000771</v>
      </c>
      <c r="Z274" s="91">
        <v>0</v>
      </c>
      <c r="AA274" s="92">
        <f t="shared" si="73"/>
        <v>0</v>
      </c>
      <c r="AR274" s="7" t="s">
        <v>272</v>
      </c>
      <c r="AT274" s="7" t="s">
        <v>180</v>
      </c>
      <c r="AU274" s="7" t="s">
        <v>151</v>
      </c>
      <c r="AY274" s="7" t="s">
        <v>145</v>
      </c>
      <c r="BE274" s="93">
        <f t="shared" si="74"/>
        <v>0</v>
      </c>
      <c r="BF274" s="93">
        <f t="shared" si="75"/>
        <v>0</v>
      </c>
      <c r="BG274" s="93">
        <f t="shared" si="76"/>
        <v>0</v>
      </c>
      <c r="BH274" s="93">
        <f t="shared" si="77"/>
        <v>0</v>
      </c>
      <c r="BI274" s="93">
        <f t="shared" si="78"/>
        <v>0</v>
      </c>
      <c r="BJ274" s="7" t="s">
        <v>151</v>
      </c>
      <c r="BK274" s="94">
        <f t="shared" si="79"/>
        <v>0</v>
      </c>
      <c r="BL274" s="7" t="s">
        <v>210</v>
      </c>
      <c r="BM274" s="7" t="s">
        <v>652</v>
      </c>
    </row>
    <row r="275" spans="2:65" s="1" customFormat="1" ht="31.5" customHeight="1">
      <c r="B275" s="84"/>
      <c r="C275" s="85" t="s">
        <v>653</v>
      </c>
      <c r="D275" s="85" t="s">
        <v>146</v>
      </c>
      <c r="E275" s="86" t="s">
        <v>654</v>
      </c>
      <c r="F275" s="128" t="s">
        <v>655</v>
      </c>
      <c r="G275" s="129"/>
      <c r="H275" s="129"/>
      <c r="I275" s="129"/>
      <c r="J275" s="87" t="s">
        <v>204</v>
      </c>
      <c r="K275" s="88">
        <v>52.478</v>
      </c>
      <c r="L275" s="130"/>
      <c r="M275" s="129"/>
      <c r="N275" s="130">
        <f t="shared" si="70"/>
        <v>0</v>
      </c>
      <c r="O275" s="129"/>
      <c r="P275" s="129"/>
      <c r="Q275" s="129"/>
      <c r="R275" s="89"/>
      <c r="T275" s="90" t="s">
        <v>3</v>
      </c>
      <c r="U275" s="24" t="s">
        <v>39</v>
      </c>
      <c r="V275" s="91">
        <v>0.181</v>
      </c>
      <c r="W275" s="91">
        <f t="shared" si="71"/>
        <v>9.498518</v>
      </c>
      <c r="X275" s="91">
        <v>0.00035</v>
      </c>
      <c r="Y275" s="91">
        <f t="shared" si="72"/>
        <v>0.0183673</v>
      </c>
      <c r="Z275" s="91">
        <v>0</v>
      </c>
      <c r="AA275" s="92">
        <f t="shared" si="73"/>
        <v>0</v>
      </c>
      <c r="AR275" s="7" t="s">
        <v>210</v>
      </c>
      <c r="AT275" s="7" t="s">
        <v>146</v>
      </c>
      <c r="AU275" s="7" t="s">
        <v>151</v>
      </c>
      <c r="AY275" s="7" t="s">
        <v>145</v>
      </c>
      <c r="BE275" s="93">
        <f t="shared" si="74"/>
        <v>0</v>
      </c>
      <c r="BF275" s="93">
        <f t="shared" si="75"/>
        <v>0</v>
      </c>
      <c r="BG275" s="93">
        <f t="shared" si="76"/>
        <v>0</v>
      </c>
      <c r="BH275" s="93">
        <f t="shared" si="77"/>
        <v>0</v>
      </c>
      <c r="BI275" s="93">
        <f t="shared" si="78"/>
        <v>0</v>
      </c>
      <c r="BJ275" s="7" t="s">
        <v>151</v>
      </c>
      <c r="BK275" s="94">
        <f t="shared" si="79"/>
        <v>0</v>
      </c>
      <c r="BL275" s="7" t="s">
        <v>210</v>
      </c>
      <c r="BM275" s="7" t="s">
        <v>656</v>
      </c>
    </row>
    <row r="276" spans="2:65" s="1" customFormat="1" ht="31.5" customHeight="1">
      <c r="B276" s="84"/>
      <c r="C276" s="95" t="s">
        <v>657</v>
      </c>
      <c r="D276" s="95" t="s">
        <v>180</v>
      </c>
      <c r="E276" s="96" t="s">
        <v>644</v>
      </c>
      <c r="F276" s="131" t="s">
        <v>645</v>
      </c>
      <c r="G276" s="132"/>
      <c r="H276" s="132"/>
      <c r="I276" s="132"/>
      <c r="J276" s="97" t="s">
        <v>646</v>
      </c>
      <c r="K276" s="98">
        <v>94.46</v>
      </c>
      <c r="L276" s="133"/>
      <c r="M276" s="132"/>
      <c r="N276" s="133">
        <f t="shared" si="70"/>
        <v>0</v>
      </c>
      <c r="O276" s="129"/>
      <c r="P276" s="129"/>
      <c r="Q276" s="129"/>
      <c r="R276" s="89"/>
      <c r="T276" s="90" t="s">
        <v>3</v>
      </c>
      <c r="U276" s="24" t="s">
        <v>39</v>
      </c>
      <c r="V276" s="91">
        <v>0</v>
      </c>
      <c r="W276" s="91">
        <f t="shared" si="71"/>
        <v>0</v>
      </c>
      <c r="X276" s="91">
        <v>0.001</v>
      </c>
      <c r="Y276" s="91">
        <f t="shared" si="72"/>
        <v>0.09446</v>
      </c>
      <c r="Z276" s="91">
        <v>0</v>
      </c>
      <c r="AA276" s="92">
        <f t="shared" si="73"/>
        <v>0</v>
      </c>
      <c r="AR276" s="7" t="s">
        <v>272</v>
      </c>
      <c r="AT276" s="7" t="s">
        <v>180</v>
      </c>
      <c r="AU276" s="7" t="s">
        <v>151</v>
      </c>
      <c r="AY276" s="7" t="s">
        <v>145</v>
      </c>
      <c r="BE276" s="93">
        <f t="shared" si="74"/>
        <v>0</v>
      </c>
      <c r="BF276" s="93">
        <f t="shared" si="75"/>
        <v>0</v>
      </c>
      <c r="BG276" s="93">
        <f t="shared" si="76"/>
        <v>0</v>
      </c>
      <c r="BH276" s="93">
        <f t="shared" si="77"/>
        <v>0</v>
      </c>
      <c r="BI276" s="93">
        <f t="shared" si="78"/>
        <v>0</v>
      </c>
      <c r="BJ276" s="7" t="s">
        <v>151</v>
      </c>
      <c r="BK276" s="94">
        <f t="shared" si="79"/>
        <v>0</v>
      </c>
      <c r="BL276" s="7" t="s">
        <v>210</v>
      </c>
      <c r="BM276" s="7" t="s">
        <v>658</v>
      </c>
    </row>
    <row r="277" spans="2:65" s="1" customFormat="1" ht="31.5" customHeight="1">
      <c r="B277" s="84"/>
      <c r="C277" s="85" t="s">
        <v>659</v>
      </c>
      <c r="D277" s="85" t="s">
        <v>146</v>
      </c>
      <c r="E277" s="86" t="s">
        <v>660</v>
      </c>
      <c r="F277" s="128" t="s">
        <v>661</v>
      </c>
      <c r="G277" s="129"/>
      <c r="H277" s="129"/>
      <c r="I277" s="129"/>
      <c r="J277" s="87" t="s">
        <v>204</v>
      </c>
      <c r="K277" s="88">
        <v>235.152</v>
      </c>
      <c r="L277" s="130"/>
      <c r="M277" s="129"/>
      <c r="N277" s="130">
        <f t="shared" si="70"/>
        <v>0</v>
      </c>
      <c r="O277" s="129"/>
      <c r="P277" s="129"/>
      <c r="Q277" s="129"/>
      <c r="R277" s="89"/>
      <c r="T277" s="90" t="s">
        <v>3</v>
      </c>
      <c r="U277" s="24" t="s">
        <v>39</v>
      </c>
      <c r="V277" s="91">
        <v>0.099</v>
      </c>
      <c r="W277" s="91">
        <f t="shared" si="71"/>
        <v>23.280048</v>
      </c>
      <c r="X277" s="91">
        <v>0.00054</v>
      </c>
      <c r="Y277" s="91">
        <f t="shared" si="72"/>
        <v>0.12698208</v>
      </c>
      <c r="Z277" s="91">
        <v>0</v>
      </c>
      <c r="AA277" s="92">
        <f t="shared" si="73"/>
        <v>0</v>
      </c>
      <c r="AR277" s="7" t="s">
        <v>210</v>
      </c>
      <c r="AT277" s="7" t="s">
        <v>146</v>
      </c>
      <c r="AU277" s="7" t="s">
        <v>151</v>
      </c>
      <c r="AY277" s="7" t="s">
        <v>145</v>
      </c>
      <c r="BE277" s="93">
        <f t="shared" si="74"/>
        <v>0</v>
      </c>
      <c r="BF277" s="93">
        <f t="shared" si="75"/>
        <v>0</v>
      </c>
      <c r="BG277" s="93">
        <f t="shared" si="76"/>
        <v>0</v>
      </c>
      <c r="BH277" s="93">
        <f t="shared" si="77"/>
        <v>0</v>
      </c>
      <c r="BI277" s="93">
        <f t="shared" si="78"/>
        <v>0</v>
      </c>
      <c r="BJ277" s="7" t="s">
        <v>151</v>
      </c>
      <c r="BK277" s="94">
        <f t="shared" si="79"/>
        <v>0</v>
      </c>
      <c r="BL277" s="7" t="s">
        <v>210</v>
      </c>
      <c r="BM277" s="7" t="s">
        <v>662</v>
      </c>
    </row>
    <row r="278" spans="2:65" s="1" customFormat="1" ht="22.5" customHeight="1">
      <c r="B278" s="84"/>
      <c r="C278" s="95" t="s">
        <v>663</v>
      </c>
      <c r="D278" s="95" t="s">
        <v>180</v>
      </c>
      <c r="E278" s="96" t="s">
        <v>664</v>
      </c>
      <c r="F278" s="131" t="s">
        <v>665</v>
      </c>
      <c r="G278" s="132"/>
      <c r="H278" s="132"/>
      <c r="I278" s="132"/>
      <c r="J278" s="97" t="s">
        <v>204</v>
      </c>
      <c r="K278" s="98">
        <v>270.425</v>
      </c>
      <c r="L278" s="133"/>
      <c r="M278" s="132"/>
      <c r="N278" s="133">
        <f t="shared" si="70"/>
        <v>0</v>
      </c>
      <c r="O278" s="129"/>
      <c r="P278" s="129"/>
      <c r="Q278" s="129"/>
      <c r="R278" s="89"/>
      <c r="T278" s="90" t="s">
        <v>3</v>
      </c>
      <c r="U278" s="24" t="s">
        <v>39</v>
      </c>
      <c r="V278" s="91">
        <v>0</v>
      </c>
      <c r="W278" s="91">
        <f t="shared" si="71"/>
        <v>0</v>
      </c>
      <c r="X278" s="91">
        <v>0.00425</v>
      </c>
      <c r="Y278" s="91">
        <f t="shared" si="72"/>
        <v>1.1493062500000002</v>
      </c>
      <c r="Z278" s="91">
        <v>0</v>
      </c>
      <c r="AA278" s="92">
        <f t="shared" si="73"/>
        <v>0</v>
      </c>
      <c r="AR278" s="7" t="s">
        <v>272</v>
      </c>
      <c r="AT278" s="7" t="s">
        <v>180</v>
      </c>
      <c r="AU278" s="7" t="s">
        <v>151</v>
      </c>
      <c r="AY278" s="7" t="s">
        <v>145</v>
      </c>
      <c r="BE278" s="93">
        <f t="shared" si="74"/>
        <v>0</v>
      </c>
      <c r="BF278" s="93">
        <f t="shared" si="75"/>
        <v>0</v>
      </c>
      <c r="BG278" s="93">
        <f t="shared" si="76"/>
        <v>0</v>
      </c>
      <c r="BH278" s="93">
        <f t="shared" si="77"/>
        <v>0</v>
      </c>
      <c r="BI278" s="93">
        <f t="shared" si="78"/>
        <v>0</v>
      </c>
      <c r="BJ278" s="7" t="s">
        <v>151</v>
      </c>
      <c r="BK278" s="94">
        <f t="shared" si="79"/>
        <v>0</v>
      </c>
      <c r="BL278" s="7" t="s">
        <v>210</v>
      </c>
      <c r="BM278" s="7" t="s">
        <v>666</v>
      </c>
    </row>
    <row r="279" spans="2:65" s="1" customFormat="1" ht="44.25" customHeight="1">
      <c r="B279" s="84"/>
      <c r="C279" s="85" t="s">
        <v>667</v>
      </c>
      <c r="D279" s="85" t="s">
        <v>146</v>
      </c>
      <c r="E279" s="86" t="s">
        <v>668</v>
      </c>
      <c r="F279" s="128" t="s">
        <v>669</v>
      </c>
      <c r="G279" s="129"/>
      <c r="H279" s="129"/>
      <c r="I279" s="129"/>
      <c r="J279" s="87" t="s">
        <v>204</v>
      </c>
      <c r="K279" s="88">
        <v>11.8</v>
      </c>
      <c r="L279" s="130"/>
      <c r="M279" s="129"/>
      <c r="N279" s="130">
        <f t="shared" si="70"/>
        <v>0</v>
      </c>
      <c r="O279" s="129"/>
      <c r="P279" s="129"/>
      <c r="Q279" s="129"/>
      <c r="R279" s="89"/>
      <c r="T279" s="90" t="s">
        <v>3</v>
      </c>
      <c r="U279" s="24" t="s">
        <v>39</v>
      </c>
      <c r="V279" s="91">
        <v>0.111</v>
      </c>
      <c r="W279" s="91">
        <f t="shared" si="71"/>
        <v>1.3098</v>
      </c>
      <c r="X279" s="91">
        <v>0.00018</v>
      </c>
      <c r="Y279" s="91">
        <f t="shared" si="72"/>
        <v>0.0021240000000000005</v>
      </c>
      <c r="Z279" s="91">
        <v>0</v>
      </c>
      <c r="AA279" s="92">
        <f t="shared" si="73"/>
        <v>0</v>
      </c>
      <c r="AR279" s="7" t="s">
        <v>210</v>
      </c>
      <c r="AT279" s="7" t="s">
        <v>146</v>
      </c>
      <c r="AU279" s="7" t="s">
        <v>151</v>
      </c>
      <c r="AY279" s="7" t="s">
        <v>145</v>
      </c>
      <c r="BE279" s="93">
        <f t="shared" si="74"/>
        <v>0</v>
      </c>
      <c r="BF279" s="93">
        <f t="shared" si="75"/>
        <v>0</v>
      </c>
      <c r="BG279" s="93">
        <f t="shared" si="76"/>
        <v>0</v>
      </c>
      <c r="BH279" s="93">
        <f t="shared" si="77"/>
        <v>0</v>
      </c>
      <c r="BI279" s="93">
        <f t="shared" si="78"/>
        <v>0</v>
      </c>
      <c r="BJ279" s="7" t="s">
        <v>151</v>
      </c>
      <c r="BK279" s="94">
        <f t="shared" si="79"/>
        <v>0</v>
      </c>
      <c r="BL279" s="7" t="s">
        <v>210</v>
      </c>
      <c r="BM279" s="7" t="s">
        <v>670</v>
      </c>
    </row>
    <row r="280" spans="2:65" s="1" customFormat="1" ht="31.5" customHeight="1">
      <c r="B280" s="84"/>
      <c r="C280" s="95" t="s">
        <v>671</v>
      </c>
      <c r="D280" s="95" t="s">
        <v>180</v>
      </c>
      <c r="E280" s="96" t="s">
        <v>672</v>
      </c>
      <c r="F280" s="131" t="s">
        <v>673</v>
      </c>
      <c r="G280" s="132"/>
      <c r="H280" s="132"/>
      <c r="I280" s="132"/>
      <c r="J280" s="97" t="s">
        <v>204</v>
      </c>
      <c r="K280" s="98">
        <v>12.98</v>
      </c>
      <c r="L280" s="133"/>
      <c r="M280" s="132"/>
      <c r="N280" s="133">
        <f t="shared" si="70"/>
        <v>0</v>
      </c>
      <c r="O280" s="129"/>
      <c r="P280" s="129"/>
      <c r="Q280" s="129"/>
      <c r="R280" s="89"/>
      <c r="T280" s="90" t="s">
        <v>3</v>
      </c>
      <c r="U280" s="24" t="s">
        <v>39</v>
      </c>
      <c r="V280" s="91">
        <v>0</v>
      </c>
      <c r="W280" s="91">
        <f t="shared" si="71"/>
        <v>0</v>
      </c>
      <c r="X280" s="91">
        <v>0.0015</v>
      </c>
      <c r="Y280" s="91">
        <f t="shared" si="72"/>
        <v>0.01947</v>
      </c>
      <c r="Z280" s="91">
        <v>0</v>
      </c>
      <c r="AA280" s="92">
        <f t="shared" si="73"/>
        <v>0</v>
      </c>
      <c r="AR280" s="7" t="s">
        <v>272</v>
      </c>
      <c r="AT280" s="7" t="s">
        <v>180</v>
      </c>
      <c r="AU280" s="7" t="s">
        <v>151</v>
      </c>
      <c r="AY280" s="7" t="s">
        <v>145</v>
      </c>
      <c r="BE280" s="93">
        <f t="shared" si="74"/>
        <v>0</v>
      </c>
      <c r="BF280" s="93">
        <f t="shared" si="75"/>
        <v>0</v>
      </c>
      <c r="BG280" s="93">
        <f t="shared" si="76"/>
        <v>0</v>
      </c>
      <c r="BH280" s="93">
        <f t="shared" si="77"/>
        <v>0</v>
      </c>
      <c r="BI280" s="93">
        <f t="shared" si="78"/>
        <v>0</v>
      </c>
      <c r="BJ280" s="7" t="s">
        <v>151</v>
      </c>
      <c r="BK280" s="94">
        <f t="shared" si="79"/>
        <v>0</v>
      </c>
      <c r="BL280" s="7" t="s">
        <v>210</v>
      </c>
      <c r="BM280" s="7" t="s">
        <v>674</v>
      </c>
    </row>
    <row r="281" spans="2:65" s="1" customFormat="1" ht="31.5" customHeight="1">
      <c r="B281" s="84"/>
      <c r="C281" s="95" t="s">
        <v>675</v>
      </c>
      <c r="D281" s="95" t="s">
        <v>180</v>
      </c>
      <c r="E281" s="96" t="s">
        <v>676</v>
      </c>
      <c r="F281" s="131" t="s">
        <v>677</v>
      </c>
      <c r="G281" s="132"/>
      <c r="H281" s="132"/>
      <c r="I281" s="132"/>
      <c r="J281" s="97" t="s">
        <v>238</v>
      </c>
      <c r="K281" s="98">
        <v>14.3</v>
      </c>
      <c r="L281" s="133"/>
      <c r="M281" s="132"/>
      <c r="N281" s="133">
        <f t="shared" si="70"/>
        <v>0</v>
      </c>
      <c r="O281" s="129"/>
      <c r="P281" s="129"/>
      <c r="Q281" s="129"/>
      <c r="R281" s="89"/>
      <c r="T281" s="90" t="s">
        <v>3</v>
      </c>
      <c r="U281" s="24" t="s">
        <v>39</v>
      </c>
      <c r="V281" s="91">
        <v>0</v>
      </c>
      <c r="W281" s="91">
        <f t="shared" si="71"/>
        <v>0</v>
      </c>
      <c r="X281" s="91">
        <v>0.0015</v>
      </c>
      <c r="Y281" s="91">
        <f t="shared" si="72"/>
        <v>0.02145</v>
      </c>
      <c r="Z281" s="91">
        <v>0</v>
      </c>
      <c r="AA281" s="92">
        <f t="shared" si="73"/>
        <v>0</v>
      </c>
      <c r="AR281" s="7" t="s">
        <v>272</v>
      </c>
      <c r="AT281" s="7" t="s">
        <v>180</v>
      </c>
      <c r="AU281" s="7" t="s">
        <v>151</v>
      </c>
      <c r="AY281" s="7" t="s">
        <v>145</v>
      </c>
      <c r="BE281" s="93">
        <f t="shared" si="74"/>
        <v>0</v>
      </c>
      <c r="BF281" s="93">
        <f t="shared" si="75"/>
        <v>0</v>
      </c>
      <c r="BG281" s="93">
        <f t="shared" si="76"/>
        <v>0</v>
      </c>
      <c r="BH281" s="93">
        <f t="shared" si="77"/>
        <v>0</v>
      </c>
      <c r="BI281" s="93">
        <f t="shared" si="78"/>
        <v>0</v>
      </c>
      <c r="BJ281" s="7" t="s">
        <v>151</v>
      </c>
      <c r="BK281" s="94">
        <f t="shared" si="79"/>
        <v>0</v>
      </c>
      <c r="BL281" s="7" t="s">
        <v>210</v>
      </c>
      <c r="BM281" s="7" t="s">
        <v>678</v>
      </c>
    </row>
    <row r="282" spans="2:65" s="1" customFormat="1" ht="31.5" customHeight="1">
      <c r="B282" s="84"/>
      <c r="C282" s="85" t="s">
        <v>679</v>
      </c>
      <c r="D282" s="85" t="s">
        <v>146</v>
      </c>
      <c r="E282" s="86" t="s">
        <v>680</v>
      </c>
      <c r="F282" s="128" t="s">
        <v>681</v>
      </c>
      <c r="G282" s="129"/>
      <c r="H282" s="129"/>
      <c r="I282" s="129"/>
      <c r="J282" s="87" t="s">
        <v>204</v>
      </c>
      <c r="K282" s="88">
        <v>44.4</v>
      </c>
      <c r="L282" s="130"/>
      <c r="M282" s="129"/>
      <c r="N282" s="130">
        <f t="shared" si="70"/>
        <v>0</v>
      </c>
      <c r="O282" s="129"/>
      <c r="P282" s="129"/>
      <c r="Q282" s="129"/>
      <c r="R282" s="89"/>
      <c r="T282" s="90" t="s">
        <v>3</v>
      </c>
      <c r="U282" s="24" t="s">
        <v>39</v>
      </c>
      <c r="V282" s="91">
        <v>0.159</v>
      </c>
      <c r="W282" s="91">
        <f t="shared" si="71"/>
        <v>7.0596</v>
      </c>
      <c r="X282" s="91">
        <v>0.00072</v>
      </c>
      <c r="Y282" s="91">
        <f t="shared" si="72"/>
        <v>0.031968</v>
      </c>
      <c r="Z282" s="91">
        <v>0</v>
      </c>
      <c r="AA282" s="92">
        <f t="shared" si="73"/>
        <v>0</v>
      </c>
      <c r="AR282" s="7" t="s">
        <v>210</v>
      </c>
      <c r="AT282" s="7" t="s">
        <v>146</v>
      </c>
      <c r="AU282" s="7" t="s">
        <v>151</v>
      </c>
      <c r="AY282" s="7" t="s">
        <v>145</v>
      </c>
      <c r="BE282" s="93">
        <f t="shared" si="74"/>
        <v>0</v>
      </c>
      <c r="BF282" s="93">
        <f t="shared" si="75"/>
        <v>0</v>
      </c>
      <c r="BG282" s="93">
        <f t="shared" si="76"/>
        <v>0</v>
      </c>
      <c r="BH282" s="93">
        <f t="shared" si="77"/>
        <v>0</v>
      </c>
      <c r="BI282" s="93">
        <f t="shared" si="78"/>
        <v>0</v>
      </c>
      <c r="BJ282" s="7" t="s">
        <v>151</v>
      </c>
      <c r="BK282" s="94">
        <f t="shared" si="79"/>
        <v>0</v>
      </c>
      <c r="BL282" s="7" t="s">
        <v>210</v>
      </c>
      <c r="BM282" s="7" t="s">
        <v>682</v>
      </c>
    </row>
    <row r="283" spans="2:65" s="1" customFormat="1" ht="22.5" customHeight="1">
      <c r="B283" s="84"/>
      <c r="C283" s="95" t="s">
        <v>683</v>
      </c>
      <c r="D283" s="95" t="s">
        <v>180</v>
      </c>
      <c r="E283" s="96" t="s">
        <v>664</v>
      </c>
      <c r="F283" s="131" t="s">
        <v>665</v>
      </c>
      <c r="G283" s="132"/>
      <c r="H283" s="132"/>
      <c r="I283" s="132"/>
      <c r="J283" s="97" t="s">
        <v>204</v>
      </c>
      <c r="K283" s="98">
        <v>53.28</v>
      </c>
      <c r="L283" s="133"/>
      <c r="M283" s="132"/>
      <c r="N283" s="133">
        <f t="shared" si="70"/>
        <v>0</v>
      </c>
      <c r="O283" s="129"/>
      <c r="P283" s="129"/>
      <c r="Q283" s="129"/>
      <c r="R283" s="89"/>
      <c r="T283" s="90" t="s">
        <v>3</v>
      </c>
      <c r="U283" s="24" t="s">
        <v>39</v>
      </c>
      <c r="V283" s="91">
        <v>0</v>
      </c>
      <c r="W283" s="91">
        <f t="shared" si="71"/>
        <v>0</v>
      </c>
      <c r="X283" s="91">
        <v>0.00425</v>
      </c>
      <c r="Y283" s="91">
        <f t="shared" si="72"/>
        <v>0.22644000000000003</v>
      </c>
      <c r="Z283" s="91">
        <v>0</v>
      </c>
      <c r="AA283" s="92">
        <f t="shared" si="73"/>
        <v>0</v>
      </c>
      <c r="AR283" s="7" t="s">
        <v>272</v>
      </c>
      <c r="AT283" s="7" t="s">
        <v>180</v>
      </c>
      <c r="AU283" s="7" t="s">
        <v>151</v>
      </c>
      <c r="AY283" s="7" t="s">
        <v>145</v>
      </c>
      <c r="BE283" s="93">
        <f t="shared" si="74"/>
        <v>0</v>
      </c>
      <c r="BF283" s="93">
        <f t="shared" si="75"/>
        <v>0</v>
      </c>
      <c r="BG283" s="93">
        <f t="shared" si="76"/>
        <v>0</v>
      </c>
      <c r="BH283" s="93">
        <f t="shared" si="77"/>
        <v>0</v>
      </c>
      <c r="BI283" s="93">
        <f t="shared" si="78"/>
        <v>0</v>
      </c>
      <c r="BJ283" s="7" t="s">
        <v>151</v>
      </c>
      <c r="BK283" s="94">
        <f t="shared" si="79"/>
        <v>0</v>
      </c>
      <c r="BL283" s="7" t="s">
        <v>210</v>
      </c>
      <c r="BM283" s="7" t="s">
        <v>684</v>
      </c>
    </row>
    <row r="284" spans="2:65" s="1" customFormat="1" ht="31.5" customHeight="1">
      <c r="B284" s="84"/>
      <c r="C284" s="85" t="s">
        <v>685</v>
      </c>
      <c r="D284" s="85" t="s">
        <v>146</v>
      </c>
      <c r="E284" s="86" t="s">
        <v>686</v>
      </c>
      <c r="F284" s="128" t="s">
        <v>687</v>
      </c>
      <c r="G284" s="129"/>
      <c r="H284" s="129"/>
      <c r="I284" s="129"/>
      <c r="J284" s="87" t="s">
        <v>195</v>
      </c>
      <c r="K284" s="88">
        <v>1.761</v>
      </c>
      <c r="L284" s="130"/>
      <c r="M284" s="129"/>
      <c r="N284" s="130">
        <f t="shared" si="70"/>
        <v>0</v>
      </c>
      <c r="O284" s="129"/>
      <c r="P284" s="129"/>
      <c r="Q284" s="129"/>
      <c r="R284" s="89"/>
      <c r="T284" s="90" t="s">
        <v>3</v>
      </c>
      <c r="U284" s="24" t="s">
        <v>39</v>
      </c>
      <c r="V284" s="91">
        <v>1.612</v>
      </c>
      <c r="W284" s="91">
        <f t="shared" si="71"/>
        <v>2.838732</v>
      </c>
      <c r="X284" s="91">
        <v>0</v>
      </c>
      <c r="Y284" s="91">
        <f t="shared" si="72"/>
        <v>0</v>
      </c>
      <c r="Z284" s="91">
        <v>0</v>
      </c>
      <c r="AA284" s="92">
        <f t="shared" si="73"/>
        <v>0</v>
      </c>
      <c r="AR284" s="7" t="s">
        <v>210</v>
      </c>
      <c r="AT284" s="7" t="s">
        <v>146</v>
      </c>
      <c r="AU284" s="7" t="s">
        <v>151</v>
      </c>
      <c r="AY284" s="7" t="s">
        <v>145</v>
      </c>
      <c r="BE284" s="93">
        <f t="shared" si="74"/>
        <v>0</v>
      </c>
      <c r="BF284" s="93">
        <f t="shared" si="75"/>
        <v>0</v>
      </c>
      <c r="BG284" s="93">
        <f t="shared" si="76"/>
        <v>0</v>
      </c>
      <c r="BH284" s="93">
        <f t="shared" si="77"/>
        <v>0</v>
      </c>
      <c r="BI284" s="93">
        <f t="shared" si="78"/>
        <v>0</v>
      </c>
      <c r="BJ284" s="7" t="s">
        <v>151</v>
      </c>
      <c r="BK284" s="94">
        <f t="shared" si="79"/>
        <v>0</v>
      </c>
      <c r="BL284" s="7" t="s">
        <v>210</v>
      </c>
      <c r="BM284" s="7" t="s">
        <v>688</v>
      </c>
    </row>
    <row r="285" spans="2:63" s="5" customFormat="1" ht="29.25" customHeight="1">
      <c r="B285" s="73"/>
      <c r="C285" s="74"/>
      <c r="D285" s="83" t="s">
        <v>113</v>
      </c>
      <c r="E285" s="83"/>
      <c r="F285" s="83"/>
      <c r="G285" s="83"/>
      <c r="H285" s="83"/>
      <c r="I285" s="83"/>
      <c r="J285" s="83"/>
      <c r="K285" s="83"/>
      <c r="L285" s="83"/>
      <c r="M285" s="83"/>
      <c r="N285" s="121">
        <f>BK285</f>
        <v>0</v>
      </c>
      <c r="O285" s="122"/>
      <c r="P285" s="122"/>
      <c r="Q285" s="122"/>
      <c r="R285" s="76"/>
      <c r="T285" s="77"/>
      <c r="U285" s="74"/>
      <c r="V285" s="74"/>
      <c r="W285" s="78">
        <f>SUM(W286:W288)</f>
        <v>0.139351</v>
      </c>
      <c r="X285" s="74"/>
      <c r="Y285" s="78">
        <f>SUM(Y286:Y288)</f>
        <v>0.018699</v>
      </c>
      <c r="Z285" s="74"/>
      <c r="AA285" s="79">
        <f>SUM(AA286:AA288)</f>
        <v>0</v>
      </c>
      <c r="AR285" s="80" t="s">
        <v>151</v>
      </c>
      <c r="AT285" s="81" t="s">
        <v>71</v>
      </c>
      <c r="AU285" s="81" t="s">
        <v>79</v>
      </c>
      <c r="AY285" s="80" t="s">
        <v>145</v>
      </c>
      <c r="BK285" s="82">
        <f>SUM(BK286:BK288)</f>
        <v>0</v>
      </c>
    </row>
    <row r="286" spans="2:65" s="1" customFormat="1" ht="31.5" customHeight="1">
      <c r="B286" s="84"/>
      <c r="C286" s="85" t="s">
        <v>689</v>
      </c>
      <c r="D286" s="85" t="s">
        <v>146</v>
      </c>
      <c r="E286" s="86" t="s">
        <v>690</v>
      </c>
      <c r="F286" s="128" t="s">
        <v>691</v>
      </c>
      <c r="G286" s="129"/>
      <c r="H286" s="129"/>
      <c r="I286" s="129"/>
      <c r="J286" s="87" t="s">
        <v>391</v>
      </c>
      <c r="K286" s="88">
        <v>54.2</v>
      </c>
      <c r="L286" s="130"/>
      <c r="M286" s="129"/>
      <c r="N286" s="130">
        <f>ROUND(L286*K286,3)</f>
        <v>0</v>
      </c>
      <c r="O286" s="129"/>
      <c r="P286" s="129"/>
      <c r="Q286" s="129"/>
      <c r="R286" s="89"/>
      <c r="T286" s="90" t="s">
        <v>3</v>
      </c>
      <c r="U286" s="24" t="s">
        <v>39</v>
      </c>
      <c r="V286" s="91">
        <v>0.002</v>
      </c>
      <c r="W286" s="91">
        <f>V286*K286</f>
        <v>0.10840000000000001</v>
      </c>
      <c r="X286" s="91">
        <v>0</v>
      </c>
      <c r="Y286" s="91">
        <f>X286*K286</f>
        <v>0</v>
      </c>
      <c r="Z286" s="91">
        <v>0</v>
      </c>
      <c r="AA286" s="92">
        <f>Z286*K286</f>
        <v>0</v>
      </c>
      <c r="AR286" s="7" t="s">
        <v>210</v>
      </c>
      <c r="AT286" s="7" t="s">
        <v>146</v>
      </c>
      <c r="AU286" s="7" t="s">
        <v>151</v>
      </c>
      <c r="AY286" s="7" t="s">
        <v>145</v>
      </c>
      <c r="BE286" s="93">
        <f>IF(U286="základná",N286,0)</f>
        <v>0</v>
      </c>
      <c r="BF286" s="93">
        <f>IF(U286="znížená",N286,0)</f>
        <v>0</v>
      </c>
      <c r="BG286" s="93">
        <f>IF(U286="zákl. prenesená",N286,0)</f>
        <v>0</v>
      </c>
      <c r="BH286" s="93">
        <f>IF(U286="zníž. prenesená",N286,0)</f>
        <v>0</v>
      </c>
      <c r="BI286" s="93">
        <f>IF(U286="nulová",N286,0)</f>
        <v>0</v>
      </c>
      <c r="BJ286" s="7" t="s">
        <v>151</v>
      </c>
      <c r="BK286" s="94">
        <f>ROUND(L286*K286,3)</f>
        <v>0</v>
      </c>
      <c r="BL286" s="7" t="s">
        <v>210</v>
      </c>
      <c r="BM286" s="7" t="s">
        <v>692</v>
      </c>
    </row>
    <row r="287" spans="2:65" s="1" customFormat="1" ht="31.5" customHeight="1">
      <c r="B287" s="84"/>
      <c r="C287" s="95" t="s">
        <v>693</v>
      </c>
      <c r="D287" s="95" t="s">
        <v>180</v>
      </c>
      <c r="E287" s="96" t="s">
        <v>694</v>
      </c>
      <c r="F287" s="131" t="s">
        <v>695</v>
      </c>
      <c r="G287" s="132"/>
      <c r="H287" s="132"/>
      <c r="I287" s="132"/>
      <c r="J287" s="97" t="s">
        <v>204</v>
      </c>
      <c r="K287" s="98">
        <v>27.1</v>
      </c>
      <c r="L287" s="133"/>
      <c r="M287" s="132"/>
      <c r="N287" s="133">
        <f>ROUND(L287*K287,3)</f>
        <v>0</v>
      </c>
      <c r="O287" s="129"/>
      <c r="P287" s="129"/>
      <c r="Q287" s="129"/>
      <c r="R287" s="89"/>
      <c r="T287" s="90" t="s">
        <v>3</v>
      </c>
      <c r="U287" s="24" t="s">
        <v>39</v>
      </c>
      <c r="V287" s="91">
        <v>0</v>
      </c>
      <c r="W287" s="91">
        <f>V287*K287</f>
        <v>0</v>
      </c>
      <c r="X287" s="91">
        <v>0.00069</v>
      </c>
      <c r="Y287" s="91">
        <f>X287*K287</f>
        <v>0.018699</v>
      </c>
      <c r="Z287" s="91">
        <v>0</v>
      </c>
      <c r="AA287" s="92">
        <f>Z287*K287</f>
        <v>0</v>
      </c>
      <c r="AR287" s="7" t="s">
        <v>272</v>
      </c>
      <c r="AT287" s="7" t="s">
        <v>180</v>
      </c>
      <c r="AU287" s="7" t="s">
        <v>151</v>
      </c>
      <c r="AY287" s="7" t="s">
        <v>145</v>
      </c>
      <c r="BE287" s="93">
        <f>IF(U287="základná",N287,0)</f>
        <v>0</v>
      </c>
      <c r="BF287" s="93">
        <f>IF(U287="znížená",N287,0)</f>
        <v>0</v>
      </c>
      <c r="BG287" s="93">
        <f>IF(U287="zákl. prenesená",N287,0)</f>
        <v>0</v>
      </c>
      <c r="BH287" s="93">
        <f>IF(U287="zníž. prenesená",N287,0)</f>
        <v>0</v>
      </c>
      <c r="BI287" s="93">
        <f>IF(U287="nulová",N287,0)</f>
        <v>0</v>
      </c>
      <c r="BJ287" s="7" t="s">
        <v>151</v>
      </c>
      <c r="BK287" s="94">
        <f>ROUND(L287*K287,3)</f>
        <v>0</v>
      </c>
      <c r="BL287" s="7" t="s">
        <v>210</v>
      </c>
      <c r="BM287" s="7" t="s">
        <v>696</v>
      </c>
    </row>
    <row r="288" spans="2:65" s="1" customFormat="1" ht="31.5" customHeight="1">
      <c r="B288" s="84"/>
      <c r="C288" s="85" t="s">
        <v>697</v>
      </c>
      <c r="D288" s="85" t="s">
        <v>146</v>
      </c>
      <c r="E288" s="86" t="s">
        <v>698</v>
      </c>
      <c r="F288" s="128" t="s">
        <v>699</v>
      </c>
      <c r="G288" s="129"/>
      <c r="H288" s="129"/>
      <c r="I288" s="129"/>
      <c r="J288" s="87" t="s">
        <v>195</v>
      </c>
      <c r="K288" s="88">
        <v>0.019</v>
      </c>
      <c r="L288" s="130"/>
      <c r="M288" s="129"/>
      <c r="N288" s="130">
        <f>ROUND(L288*K288,3)</f>
        <v>0</v>
      </c>
      <c r="O288" s="129"/>
      <c r="P288" s="129"/>
      <c r="Q288" s="129"/>
      <c r="R288" s="89"/>
      <c r="T288" s="90" t="s">
        <v>3</v>
      </c>
      <c r="U288" s="24" t="s">
        <v>39</v>
      </c>
      <c r="V288" s="91">
        <v>1.629</v>
      </c>
      <c r="W288" s="91">
        <f>V288*K288</f>
        <v>0.030951</v>
      </c>
      <c r="X288" s="91">
        <v>0</v>
      </c>
      <c r="Y288" s="91">
        <f>X288*K288</f>
        <v>0</v>
      </c>
      <c r="Z288" s="91">
        <v>0</v>
      </c>
      <c r="AA288" s="92">
        <f>Z288*K288</f>
        <v>0</v>
      </c>
      <c r="AR288" s="7" t="s">
        <v>210</v>
      </c>
      <c r="AT288" s="7" t="s">
        <v>146</v>
      </c>
      <c r="AU288" s="7" t="s">
        <v>151</v>
      </c>
      <c r="AY288" s="7" t="s">
        <v>145</v>
      </c>
      <c r="BE288" s="93">
        <f>IF(U288="základná",N288,0)</f>
        <v>0</v>
      </c>
      <c r="BF288" s="93">
        <f>IF(U288="znížená",N288,0)</f>
        <v>0</v>
      </c>
      <c r="BG288" s="93">
        <f>IF(U288="zákl. prenesená",N288,0)</f>
        <v>0</v>
      </c>
      <c r="BH288" s="93">
        <f>IF(U288="zníž. prenesená",N288,0)</f>
        <v>0</v>
      </c>
      <c r="BI288" s="93">
        <f>IF(U288="nulová",N288,0)</f>
        <v>0</v>
      </c>
      <c r="BJ288" s="7" t="s">
        <v>151</v>
      </c>
      <c r="BK288" s="94">
        <f>ROUND(L288*K288,3)</f>
        <v>0</v>
      </c>
      <c r="BL288" s="7" t="s">
        <v>210</v>
      </c>
      <c r="BM288" s="7" t="s">
        <v>700</v>
      </c>
    </row>
    <row r="289" spans="2:63" s="5" customFormat="1" ht="29.25" customHeight="1">
      <c r="B289" s="73"/>
      <c r="C289" s="74"/>
      <c r="D289" s="83" t="s">
        <v>114</v>
      </c>
      <c r="E289" s="83"/>
      <c r="F289" s="83"/>
      <c r="G289" s="83"/>
      <c r="H289" s="83"/>
      <c r="I289" s="83"/>
      <c r="J289" s="83"/>
      <c r="K289" s="83"/>
      <c r="L289" s="83"/>
      <c r="M289" s="83"/>
      <c r="N289" s="121">
        <f>BK289</f>
        <v>0</v>
      </c>
      <c r="O289" s="122"/>
      <c r="P289" s="122"/>
      <c r="Q289" s="122"/>
      <c r="R289" s="76"/>
      <c r="T289" s="77"/>
      <c r="U289" s="74"/>
      <c r="V289" s="74"/>
      <c r="W289" s="78">
        <f>SUM(W290:W298)</f>
        <v>74.544509</v>
      </c>
      <c r="X289" s="74"/>
      <c r="Y289" s="78">
        <f>SUM(Y290:Y298)</f>
        <v>4.600531649999999</v>
      </c>
      <c r="Z289" s="74"/>
      <c r="AA289" s="79">
        <f>SUM(AA290:AA298)</f>
        <v>0</v>
      </c>
      <c r="AR289" s="80" t="s">
        <v>151</v>
      </c>
      <c r="AT289" s="81" t="s">
        <v>71</v>
      </c>
      <c r="AU289" s="81" t="s">
        <v>79</v>
      </c>
      <c r="AY289" s="80" t="s">
        <v>145</v>
      </c>
      <c r="BK289" s="82">
        <f>SUM(BK290:BK298)</f>
        <v>0</v>
      </c>
    </row>
    <row r="290" spans="2:65" s="1" customFormat="1" ht="31.5" customHeight="1">
      <c r="B290" s="84"/>
      <c r="C290" s="85" t="s">
        <v>701</v>
      </c>
      <c r="D290" s="85" t="s">
        <v>146</v>
      </c>
      <c r="E290" s="86" t="s">
        <v>702</v>
      </c>
      <c r="F290" s="128" t="s">
        <v>703</v>
      </c>
      <c r="G290" s="129"/>
      <c r="H290" s="129"/>
      <c r="I290" s="129"/>
      <c r="J290" s="87" t="s">
        <v>204</v>
      </c>
      <c r="K290" s="88">
        <v>236.021</v>
      </c>
      <c r="L290" s="130"/>
      <c r="M290" s="129"/>
      <c r="N290" s="130">
        <f aca="true" t="shared" si="80" ref="N290:N298">ROUND(L290*K290,3)</f>
        <v>0</v>
      </c>
      <c r="O290" s="129"/>
      <c r="P290" s="129"/>
      <c r="Q290" s="129"/>
      <c r="R290" s="89"/>
      <c r="T290" s="90" t="s">
        <v>3</v>
      </c>
      <c r="U290" s="24" t="s">
        <v>39</v>
      </c>
      <c r="V290" s="91">
        <v>0.092</v>
      </c>
      <c r="W290" s="91">
        <f aca="true" t="shared" si="81" ref="W290:W298">V290*K290</f>
        <v>21.713932</v>
      </c>
      <c r="X290" s="91">
        <v>0</v>
      </c>
      <c r="Y290" s="91">
        <f aca="true" t="shared" si="82" ref="Y290:Y298">X290*K290</f>
        <v>0</v>
      </c>
      <c r="Z290" s="91">
        <v>0</v>
      </c>
      <c r="AA290" s="92">
        <f aca="true" t="shared" si="83" ref="AA290:AA298">Z290*K290</f>
        <v>0</v>
      </c>
      <c r="AR290" s="7" t="s">
        <v>210</v>
      </c>
      <c r="AT290" s="7" t="s">
        <v>146</v>
      </c>
      <c r="AU290" s="7" t="s">
        <v>151</v>
      </c>
      <c r="AY290" s="7" t="s">
        <v>145</v>
      </c>
      <c r="BE290" s="93">
        <f aca="true" t="shared" si="84" ref="BE290:BE298">IF(U290="základná",N290,0)</f>
        <v>0</v>
      </c>
      <c r="BF290" s="93">
        <f aca="true" t="shared" si="85" ref="BF290:BF298">IF(U290="znížená",N290,0)</f>
        <v>0</v>
      </c>
      <c r="BG290" s="93">
        <f aca="true" t="shared" si="86" ref="BG290:BG298">IF(U290="zákl. prenesená",N290,0)</f>
        <v>0</v>
      </c>
      <c r="BH290" s="93">
        <f aca="true" t="shared" si="87" ref="BH290:BH298">IF(U290="zníž. prenesená",N290,0)</f>
        <v>0</v>
      </c>
      <c r="BI290" s="93">
        <f aca="true" t="shared" si="88" ref="BI290:BI298">IF(U290="nulová",N290,0)</f>
        <v>0</v>
      </c>
      <c r="BJ290" s="7" t="s">
        <v>151</v>
      </c>
      <c r="BK290" s="94">
        <f aca="true" t="shared" si="89" ref="BK290:BK298">ROUND(L290*K290,3)</f>
        <v>0</v>
      </c>
      <c r="BL290" s="7" t="s">
        <v>210</v>
      </c>
      <c r="BM290" s="7" t="s">
        <v>704</v>
      </c>
    </row>
    <row r="291" spans="2:65" s="1" customFormat="1" ht="31.5" customHeight="1">
      <c r="B291" s="84"/>
      <c r="C291" s="95" t="s">
        <v>705</v>
      </c>
      <c r="D291" s="95" t="s">
        <v>180</v>
      </c>
      <c r="E291" s="96" t="s">
        <v>706</v>
      </c>
      <c r="F291" s="131" t="s">
        <v>707</v>
      </c>
      <c r="G291" s="132"/>
      <c r="H291" s="132"/>
      <c r="I291" s="132"/>
      <c r="J291" s="97" t="s">
        <v>204</v>
      </c>
      <c r="K291" s="98">
        <v>134.845</v>
      </c>
      <c r="L291" s="133"/>
      <c r="M291" s="132"/>
      <c r="N291" s="133">
        <f t="shared" si="80"/>
        <v>0</v>
      </c>
      <c r="O291" s="129"/>
      <c r="P291" s="129"/>
      <c r="Q291" s="129"/>
      <c r="R291" s="89"/>
      <c r="T291" s="90" t="s">
        <v>3</v>
      </c>
      <c r="U291" s="24" t="s">
        <v>39</v>
      </c>
      <c r="V291" s="91">
        <v>0</v>
      </c>
      <c r="W291" s="91">
        <f t="shared" si="81"/>
        <v>0</v>
      </c>
      <c r="X291" s="91">
        <v>0.0096</v>
      </c>
      <c r="Y291" s="91">
        <f t="shared" si="82"/>
        <v>1.2945119999999999</v>
      </c>
      <c r="Z291" s="91">
        <v>0</v>
      </c>
      <c r="AA291" s="92">
        <f t="shared" si="83"/>
        <v>0</v>
      </c>
      <c r="AR291" s="7" t="s">
        <v>272</v>
      </c>
      <c r="AT291" s="7" t="s">
        <v>180</v>
      </c>
      <c r="AU291" s="7" t="s">
        <v>151</v>
      </c>
      <c r="AY291" s="7" t="s">
        <v>145</v>
      </c>
      <c r="BE291" s="93">
        <f t="shared" si="84"/>
        <v>0</v>
      </c>
      <c r="BF291" s="93">
        <f t="shared" si="85"/>
        <v>0</v>
      </c>
      <c r="BG291" s="93">
        <f t="shared" si="86"/>
        <v>0</v>
      </c>
      <c r="BH291" s="93">
        <f t="shared" si="87"/>
        <v>0</v>
      </c>
      <c r="BI291" s="93">
        <f t="shared" si="88"/>
        <v>0</v>
      </c>
      <c r="BJ291" s="7" t="s">
        <v>151</v>
      </c>
      <c r="BK291" s="94">
        <f t="shared" si="89"/>
        <v>0</v>
      </c>
      <c r="BL291" s="7" t="s">
        <v>210</v>
      </c>
      <c r="BM291" s="7" t="s">
        <v>708</v>
      </c>
    </row>
    <row r="292" spans="2:65" s="1" customFormat="1" ht="31.5" customHeight="1">
      <c r="B292" s="84"/>
      <c r="C292" s="95" t="s">
        <v>709</v>
      </c>
      <c r="D292" s="95" t="s">
        <v>180</v>
      </c>
      <c r="E292" s="96" t="s">
        <v>710</v>
      </c>
      <c r="F292" s="131" t="s">
        <v>711</v>
      </c>
      <c r="G292" s="132"/>
      <c r="H292" s="132"/>
      <c r="I292" s="132"/>
      <c r="J292" s="97" t="s">
        <v>204</v>
      </c>
      <c r="K292" s="98">
        <v>105.896</v>
      </c>
      <c r="L292" s="133"/>
      <c r="M292" s="132"/>
      <c r="N292" s="133">
        <f t="shared" si="80"/>
        <v>0</v>
      </c>
      <c r="O292" s="129"/>
      <c r="P292" s="129"/>
      <c r="Q292" s="129"/>
      <c r="R292" s="89"/>
      <c r="T292" s="90" t="s">
        <v>3</v>
      </c>
      <c r="U292" s="24" t="s">
        <v>39</v>
      </c>
      <c r="V292" s="91">
        <v>0</v>
      </c>
      <c r="W292" s="91">
        <f t="shared" si="81"/>
        <v>0</v>
      </c>
      <c r="X292" s="91">
        <v>0.0048</v>
      </c>
      <c r="Y292" s="91">
        <f t="shared" si="82"/>
        <v>0.5083008</v>
      </c>
      <c r="Z292" s="91">
        <v>0</v>
      </c>
      <c r="AA292" s="92">
        <f t="shared" si="83"/>
        <v>0</v>
      </c>
      <c r="AR292" s="7" t="s">
        <v>272</v>
      </c>
      <c r="AT292" s="7" t="s">
        <v>180</v>
      </c>
      <c r="AU292" s="7" t="s">
        <v>151</v>
      </c>
      <c r="AY292" s="7" t="s">
        <v>145</v>
      </c>
      <c r="BE292" s="93">
        <f t="shared" si="84"/>
        <v>0</v>
      </c>
      <c r="BF292" s="93">
        <f t="shared" si="85"/>
        <v>0</v>
      </c>
      <c r="BG292" s="93">
        <f t="shared" si="86"/>
        <v>0</v>
      </c>
      <c r="BH292" s="93">
        <f t="shared" si="87"/>
        <v>0</v>
      </c>
      <c r="BI292" s="93">
        <f t="shared" si="88"/>
        <v>0</v>
      </c>
      <c r="BJ292" s="7" t="s">
        <v>151</v>
      </c>
      <c r="BK292" s="94">
        <f t="shared" si="89"/>
        <v>0</v>
      </c>
      <c r="BL292" s="7" t="s">
        <v>210</v>
      </c>
      <c r="BM292" s="7" t="s">
        <v>712</v>
      </c>
    </row>
    <row r="293" spans="2:65" s="1" customFormat="1" ht="22.5" customHeight="1">
      <c r="B293" s="84"/>
      <c r="C293" s="85" t="s">
        <v>713</v>
      </c>
      <c r="D293" s="85" t="s">
        <v>146</v>
      </c>
      <c r="E293" s="86" t="s">
        <v>714</v>
      </c>
      <c r="F293" s="128" t="s">
        <v>715</v>
      </c>
      <c r="G293" s="129"/>
      <c r="H293" s="129"/>
      <c r="I293" s="129"/>
      <c r="J293" s="87" t="s">
        <v>204</v>
      </c>
      <c r="K293" s="88">
        <v>103.5</v>
      </c>
      <c r="L293" s="130"/>
      <c r="M293" s="129"/>
      <c r="N293" s="130">
        <f t="shared" si="80"/>
        <v>0</v>
      </c>
      <c r="O293" s="129"/>
      <c r="P293" s="129"/>
      <c r="Q293" s="129"/>
      <c r="R293" s="89"/>
      <c r="T293" s="90" t="s">
        <v>3</v>
      </c>
      <c r="U293" s="24" t="s">
        <v>39</v>
      </c>
      <c r="V293" s="91">
        <v>0.234</v>
      </c>
      <c r="W293" s="91">
        <f t="shared" si="81"/>
        <v>24.219</v>
      </c>
      <c r="X293" s="91">
        <v>0.00083</v>
      </c>
      <c r="Y293" s="91">
        <f t="shared" si="82"/>
        <v>0.085905</v>
      </c>
      <c r="Z293" s="91">
        <v>0</v>
      </c>
      <c r="AA293" s="92">
        <f t="shared" si="83"/>
        <v>0</v>
      </c>
      <c r="AR293" s="7" t="s">
        <v>210</v>
      </c>
      <c r="AT293" s="7" t="s">
        <v>146</v>
      </c>
      <c r="AU293" s="7" t="s">
        <v>151</v>
      </c>
      <c r="AY293" s="7" t="s">
        <v>145</v>
      </c>
      <c r="BE293" s="93">
        <f t="shared" si="84"/>
        <v>0</v>
      </c>
      <c r="BF293" s="93">
        <f t="shared" si="85"/>
        <v>0</v>
      </c>
      <c r="BG293" s="93">
        <f t="shared" si="86"/>
        <v>0</v>
      </c>
      <c r="BH293" s="93">
        <f t="shared" si="87"/>
        <v>0</v>
      </c>
      <c r="BI293" s="93">
        <f t="shared" si="88"/>
        <v>0</v>
      </c>
      <c r="BJ293" s="7" t="s">
        <v>151</v>
      </c>
      <c r="BK293" s="94">
        <f t="shared" si="89"/>
        <v>0</v>
      </c>
      <c r="BL293" s="7" t="s">
        <v>210</v>
      </c>
      <c r="BM293" s="7" t="s">
        <v>716</v>
      </c>
    </row>
    <row r="294" spans="2:65" s="1" customFormat="1" ht="22.5" customHeight="1">
      <c r="B294" s="84"/>
      <c r="C294" s="95" t="s">
        <v>717</v>
      </c>
      <c r="D294" s="95" t="s">
        <v>180</v>
      </c>
      <c r="E294" s="96" t="s">
        <v>718</v>
      </c>
      <c r="F294" s="131" t="s">
        <v>719</v>
      </c>
      <c r="G294" s="132"/>
      <c r="H294" s="132"/>
      <c r="I294" s="132"/>
      <c r="J294" s="97" t="s">
        <v>204</v>
      </c>
      <c r="K294" s="98">
        <v>119.025</v>
      </c>
      <c r="L294" s="133"/>
      <c r="M294" s="132"/>
      <c r="N294" s="133">
        <f t="shared" si="80"/>
        <v>0</v>
      </c>
      <c r="O294" s="129"/>
      <c r="P294" s="129"/>
      <c r="Q294" s="129"/>
      <c r="R294" s="89"/>
      <c r="T294" s="90" t="s">
        <v>3</v>
      </c>
      <c r="U294" s="24" t="s">
        <v>39</v>
      </c>
      <c r="V294" s="91">
        <v>0</v>
      </c>
      <c r="W294" s="91">
        <f t="shared" si="81"/>
        <v>0</v>
      </c>
      <c r="X294" s="91">
        <v>0.00017</v>
      </c>
      <c r="Y294" s="91">
        <f t="shared" si="82"/>
        <v>0.020234250000000002</v>
      </c>
      <c r="Z294" s="91">
        <v>0</v>
      </c>
      <c r="AA294" s="92">
        <f t="shared" si="83"/>
        <v>0</v>
      </c>
      <c r="AR294" s="7" t="s">
        <v>272</v>
      </c>
      <c r="AT294" s="7" t="s">
        <v>180</v>
      </c>
      <c r="AU294" s="7" t="s">
        <v>151</v>
      </c>
      <c r="AY294" s="7" t="s">
        <v>145</v>
      </c>
      <c r="BE294" s="93">
        <f t="shared" si="84"/>
        <v>0</v>
      </c>
      <c r="BF294" s="93">
        <f t="shared" si="85"/>
        <v>0</v>
      </c>
      <c r="BG294" s="93">
        <f t="shared" si="86"/>
        <v>0</v>
      </c>
      <c r="BH294" s="93">
        <f t="shared" si="87"/>
        <v>0</v>
      </c>
      <c r="BI294" s="93">
        <f t="shared" si="88"/>
        <v>0</v>
      </c>
      <c r="BJ294" s="7" t="s">
        <v>151</v>
      </c>
      <c r="BK294" s="94">
        <f t="shared" si="89"/>
        <v>0</v>
      </c>
      <c r="BL294" s="7" t="s">
        <v>210</v>
      </c>
      <c r="BM294" s="7" t="s">
        <v>720</v>
      </c>
    </row>
    <row r="295" spans="2:65" s="1" customFormat="1" ht="31.5" customHeight="1">
      <c r="B295" s="84"/>
      <c r="C295" s="85" t="s">
        <v>721</v>
      </c>
      <c r="D295" s="85" t="s">
        <v>146</v>
      </c>
      <c r="E295" s="86" t="s">
        <v>722</v>
      </c>
      <c r="F295" s="128" t="s">
        <v>723</v>
      </c>
      <c r="G295" s="129"/>
      <c r="H295" s="129"/>
      <c r="I295" s="129"/>
      <c r="J295" s="87" t="s">
        <v>204</v>
      </c>
      <c r="K295" s="88">
        <v>103.5</v>
      </c>
      <c r="L295" s="130"/>
      <c r="M295" s="129"/>
      <c r="N295" s="130">
        <f t="shared" si="80"/>
        <v>0</v>
      </c>
      <c r="O295" s="129"/>
      <c r="P295" s="129"/>
      <c r="Q295" s="129"/>
      <c r="R295" s="89"/>
      <c r="T295" s="90" t="s">
        <v>3</v>
      </c>
      <c r="U295" s="24" t="s">
        <v>39</v>
      </c>
      <c r="V295" s="91">
        <v>0.122</v>
      </c>
      <c r="W295" s="91">
        <f t="shared" si="81"/>
        <v>12.626999999999999</v>
      </c>
      <c r="X295" s="91">
        <v>0</v>
      </c>
      <c r="Y295" s="91">
        <f t="shared" si="82"/>
        <v>0</v>
      </c>
      <c r="Z295" s="91">
        <v>0</v>
      </c>
      <c r="AA295" s="92">
        <f t="shared" si="83"/>
        <v>0</v>
      </c>
      <c r="AR295" s="7" t="s">
        <v>210</v>
      </c>
      <c r="AT295" s="7" t="s">
        <v>146</v>
      </c>
      <c r="AU295" s="7" t="s">
        <v>151</v>
      </c>
      <c r="AY295" s="7" t="s">
        <v>145</v>
      </c>
      <c r="BE295" s="93">
        <f t="shared" si="84"/>
        <v>0</v>
      </c>
      <c r="BF295" s="93">
        <f t="shared" si="85"/>
        <v>0</v>
      </c>
      <c r="BG295" s="93">
        <f t="shared" si="86"/>
        <v>0</v>
      </c>
      <c r="BH295" s="93">
        <f t="shared" si="87"/>
        <v>0</v>
      </c>
      <c r="BI295" s="93">
        <f t="shared" si="88"/>
        <v>0</v>
      </c>
      <c r="BJ295" s="7" t="s">
        <v>151</v>
      </c>
      <c r="BK295" s="94">
        <f t="shared" si="89"/>
        <v>0</v>
      </c>
      <c r="BL295" s="7" t="s">
        <v>210</v>
      </c>
      <c r="BM295" s="7" t="s">
        <v>724</v>
      </c>
    </row>
    <row r="296" spans="2:65" s="1" customFormat="1" ht="31.5" customHeight="1">
      <c r="B296" s="84"/>
      <c r="C296" s="95" t="s">
        <v>725</v>
      </c>
      <c r="D296" s="95" t="s">
        <v>180</v>
      </c>
      <c r="E296" s="96" t="s">
        <v>726</v>
      </c>
      <c r="F296" s="131" t="s">
        <v>727</v>
      </c>
      <c r="G296" s="132"/>
      <c r="H296" s="132"/>
      <c r="I296" s="132"/>
      <c r="J296" s="97" t="s">
        <v>204</v>
      </c>
      <c r="K296" s="98">
        <v>211.14</v>
      </c>
      <c r="L296" s="133"/>
      <c r="M296" s="132"/>
      <c r="N296" s="133">
        <f t="shared" si="80"/>
        <v>0</v>
      </c>
      <c r="O296" s="129"/>
      <c r="P296" s="129"/>
      <c r="Q296" s="129"/>
      <c r="R296" s="89"/>
      <c r="T296" s="90" t="s">
        <v>3</v>
      </c>
      <c r="U296" s="24" t="s">
        <v>39</v>
      </c>
      <c r="V296" s="91">
        <v>0</v>
      </c>
      <c r="W296" s="91">
        <f t="shared" si="81"/>
        <v>0</v>
      </c>
      <c r="X296" s="91">
        <v>0.01214</v>
      </c>
      <c r="Y296" s="91">
        <f t="shared" si="82"/>
        <v>2.5632395999999997</v>
      </c>
      <c r="Z296" s="91">
        <v>0</v>
      </c>
      <c r="AA296" s="92">
        <f t="shared" si="83"/>
        <v>0</v>
      </c>
      <c r="AR296" s="7" t="s">
        <v>272</v>
      </c>
      <c r="AT296" s="7" t="s">
        <v>180</v>
      </c>
      <c r="AU296" s="7" t="s">
        <v>151</v>
      </c>
      <c r="AY296" s="7" t="s">
        <v>145</v>
      </c>
      <c r="BE296" s="93">
        <f t="shared" si="84"/>
        <v>0</v>
      </c>
      <c r="BF296" s="93">
        <f t="shared" si="85"/>
        <v>0</v>
      </c>
      <c r="BG296" s="93">
        <f t="shared" si="86"/>
        <v>0</v>
      </c>
      <c r="BH296" s="93">
        <f t="shared" si="87"/>
        <v>0</v>
      </c>
      <c r="BI296" s="93">
        <f t="shared" si="88"/>
        <v>0</v>
      </c>
      <c r="BJ296" s="7" t="s">
        <v>151</v>
      </c>
      <c r="BK296" s="94">
        <f t="shared" si="89"/>
        <v>0</v>
      </c>
      <c r="BL296" s="7" t="s">
        <v>210</v>
      </c>
      <c r="BM296" s="7" t="s">
        <v>728</v>
      </c>
    </row>
    <row r="297" spans="2:65" s="1" customFormat="1" ht="31.5" customHeight="1">
      <c r="B297" s="84"/>
      <c r="C297" s="85" t="s">
        <v>729</v>
      </c>
      <c r="D297" s="85" t="s">
        <v>146</v>
      </c>
      <c r="E297" s="86" t="s">
        <v>730</v>
      </c>
      <c r="F297" s="128" t="s">
        <v>731</v>
      </c>
      <c r="G297" s="129"/>
      <c r="H297" s="129"/>
      <c r="I297" s="129"/>
      <c r="J297" s="87" t="s">
        <v>204</v>
      </c>
      <c r="K297" s="88">
        <v>103.5</v>
      </c>
      <c r="L297" s="130"/>
      <c r="M297" s="129"/>
      <c r="N297" s="130">
        <f t="shared" si="80"/>
        <v>0</v>
      </c>
      <c r="O297" s="129"/>
      <c r="P297" s="129"/>
      <c r="Q297" s="129"/>
      <c r="R297" s="89"/>
      <c r="T297" s="90" t="s">
        <v>3</v>
      </c>
      <c r="U297" s="24" t="s">
        <v>39</v>
      </c>
      <c r="V297" s="91">
        <v>0.071</v>
      </c>
      <c r="W297" s="91">
        <f t="shared" si="81"/>
        <v>7.3485</v>
      </c>
      <c r="X297" s="91">
        <v>0.00124</v>
      </c>
      <c r="Y297" s="91">
        <f t="shared" si="82"/>
        <v>0.12834</v>
      </c>
      <c r="Z297" s="91">
        <v>0</v>
      </c>
      <c r="AA297" s="92">
        <f t="shared" si="83"/>
        <v>0</v>
      </c>
      <c r="AR297" s="7" t="s">
        <v>210</v>
      </c>
      <c r="AT297" s="7" t="s">
        <v>146</v>
      </c>
      <c r="AU297" s="7" t="s">
        <v>151</v>
      </c>
      <c r="AY297" s="7" t="s">
        <v>145</v>
      </c>
      <c r="BE297" s="93">
        <f t="shared" si="84"/>
        <v>0</v>
      </c>
      <c r="BF297" s="93">
        <f t="shared" si="85"/>
        <v>0</v>
      </c>
      <c r="BG297" s="93">
        <f t="shared" si="86"/>
        <v>0</v>
      </c>
      <c r="BH297" s="93">
        <f t="shared" si="87"/>
        <v>0</v>
      </c>
      <c r="BI297" s="93">
        <f t="shared" si="88"/>
        <v>0</v>
      </c>
      <c r="BJ297" s="7" t="s">
        <v>151</v>
      </c>
      <c r="BK297" s="94">
        <f t="shared" si="89"/>
        <v>0</v>
      </c>
      <c r="BL297" s="7" t="s">
        <v>210</v>
      </c>
      <c r="BM297" s="7" t="s">
        <v>732</v>
      </c>
    </row>
    <row r="298" spans="2:65" s="1" customFormat="1" ht="31.5" customHeight="1">
      <c r="B298" s="84"/>
      <c r="C298" s="85" t="s">
        <v>733</v>
      </c>
      <c r="D298" s="85" t="s">
        <v>146</v>
      </c>
      <c r="E298" s="86" t="s">
        <v>734</v>
      </c>
      <c r="F298" s="128" t="s">
        <v>735</v>
      </c>
      <c r="G298" s="129"/>
      <c r="H298" s="129"/>
      <c r="I298" s="129"/>
      <c r="J298" s="87" t="s">
        <v>195</v>
      </c>
      <c r="K298" s="88">
        <v>4.601</v>
      </c>
      <c r="L298" s="130"/>
      <c r="M298" s="129"/>
      <c r="N298" s="130">
        <f t="shared" si="80"/>
        <v>0</v>
      </c>
      <c r="O298" s="129"/>
      <c r="P298" s="129"/>
      <c r="Q298" s="129"/>
      <c r="R298" s="89"/>
      <c r="T298" s="90" t="s">
        <v>3</v>
      </c>
      <c r="U298" s="24" t="s">
        <v>39</v>
      </c>
      <c r="V298" s="91">
        <v>1.877</v>
      </c>
      <c r="W298" s="91">
        <f t="shared" si="81"/>
        <v>8.636077</v>
      </c>
      <c r="X298" s="91">
        <v>0</v>
      </c>
      <c r="Y298" s="91">
        <f t="shared" si="82"/>
        <v>0</v>
      </c>
      <c r="Z298" s="91">
        <v>0</v>
      </c>
      <c r="AA298" s="92">
        <f t="shared" si="83"/>
        <v>0</v>
      </c>
      <c r="AR298" s="7" t="s">
        <v>210</v>
      </c>
      <c r="AT298" s="7" t="s">
        <v>146</v>
      </c>
      <c r="AU298" s="7" t="s">
        <v>151</v>
      </c>
      <c r="AY298" s="7" t="s">
        <v>145</v>
      </c>
      <c r="BE298" s="93">
        <f t="shared" si="84"/>
        <v>0</v>
      </c>
      <c r="BF298" s="93">
        <f t="shared" si="85"/>
        <v>0</v>
      </c>
      <c r="BG298" s="93">
        <f t="shared" si="86"/>
        <v>0</v>
      </c>
      <c r="BH298" s="93">
        <f t="shared" si="87"/>
        <v>0</v>
      </c>
      <c r="BI298" s="93">
        <f t="shared" si="88"/>
        <v>0</v>
      </c>
      <c r="BJ298" s="7" t="s">
        <v>151</v>
      </c>
      <c r="BK298" s="94">
        <f t="shared" si="89"/>
        <v>0</v>
      </c>
      <c r="BL298" s="7" t="s">
        <v>210</v>
      </c>
      <c r="BM298" s="7" t="s">
        <v>736</v>
      </c>
    </row>
    <row r="299" spans="2:63" s="5" customFormat="1" ht="29.25" customHeight="1">
      <c r="B299" s="73"/>
      <c r="C299" s="74"/>
      <c r="D299" s="83" t="s">
        <v>115</v>
      </c>
      <c r="E299" s="83"/>
      <c r="F299" s="83"/>
      <c r="G299" s="83"/>
      <c r="H299" s="83"/>
      <c r="I299" s="83"/>
      <c r="J299" s="83"/>
      <c r="K299" s="83"/>
      <c r="L299" s="83"/>
      <c r="M299" s="83"/>
      <c r="N299" s="121">
        <f>BK299</f>
        <v>0</v>
      </c>
      <c r="O299" s="122"/>
      <c r="P299" s="122"/>
      <c r="Q299" s="122"/>
      <c r="R299" s="76"/>
      <c r="T299" s="77"/>
      <c r="U299" s="74"/>
      <c r="V299" s="74"/>
      <c r="W299" s="78">
        <f>W300</f>
        <v>0.529</v>
      </c>
      <c r="X299" s="74"/>
      <c r="Y299" s="78">
        <f>Y300</f>
        <v>0</v>
      </c>
      <c r="Z299" s="74"/>
      <c r="AA299" s="79">
        <f>AA300</f>
        <v>0</v>
      </c>
      <c r="AR299" s="80" t="s">
        <v>151</v>
      </c>
      <c r="AT299" s="81" t="s">
        <v>71</v>
      </c>
      <c r="AU299" s="81" t="s">
        <v>79</v>
      </c>
      <c r="AY299" s="80" t="s">
        <v>145</v>
      </c>
      <c r="BK299" s="82">
        <f>BK300</f>
        <v>0</v>
      </c>
    </row>
    <row r="300" spans="2:65" s="1" customFormat="1" ht="31.5" customHeight="1">
      <c r="B300" s="84"/>
      <c r="C300" s="85" t="s">
        <v>737</v>
      </c>
      <c r="D300" s="85" t="s">
        <v>146</v>
      </c>
      <c r="E300" s="86" t="s">
        <v>738</v>
      </c>
      <c r="F300" s="128" t="s">
        <v>739</v>
      </c>
      <c r="G300" s="129"/>
      <c r="H300" s="129"/>
      <c r="I300" s="129"/>
      <c r="J300" s="87" t="s">
        <v>740</v>
      </c>
      <c r="K300" s="88">
        <v>1</v>
      </c>
      <c r="L300" s="130"/>
      <c r="M300" s="129"/>
      <c r="N300" s="130">
        <f>ROUND(L300*K300,3)</f>
        <v>0</v>
      </c>
      <c r="O300" s="129"/>
      <c r="P300" s="129"/>
      <c r="Q300" s="129"/>
      <c r="R300" s="89"/>
      <c r="T300" s="90" t="s">
        <v>3</v>
      </c>
      <c r="U300" s="24" t="s">
        <v>39</v>
      </c>
      <c r="V300" s="91">
        <v>0.529</v>
      </c>
      <c r="W300" s="91">
        <f>V300*K300</f>
        <v>0.529</v>
      </c>
      <c r="X300" s="91">
        <v>0</v>
      </c>
      <c r="Y300" s="91">
        <f>X300*K300</f>
        <v>0</v>
      </c>
      <c r="Z300" s="91">
        <v>0</v>
      </c>
      <c r="AA300" s="92">
        <f>Z300*K300</f>
        <v>0</v>
      </c>
      <c r="AR300" s="7" t="s">
        <v>210</v>
      </c>
      <c r="AT300" s="7" t="s">
        <v>146</v>
      </c>
      <c r="AU300" s="7" t="s">
        <v>151</v>
      </c>
      <c r="AY300" s="7" t="s">
        <v>145</v>
      </c>
      <c r="BE300" s="93">
        <f>IF(U300="základná",N300,0)</f>
        <v>0</v>
      </c>
      <c r="BF300" s="93">
        <f>IF(U300="znížená",N300,0)</f>
        <v>0</v>
      </c>
      <c r="BG300" s="93">
        <f>IF(U300="zákl. prenesená",N300,0)</f>
        <v>0</v>
      </c>
      <c r="BH300" s="93">
        <f>IF(U300="zníž. prenesená",N300,0)</f>
        <v>0</v>
      </c>
      <c r="BI300" s="93">
        <f>IF(U300="nulová",N300,0)</f>
        <v>0</v>
      </c>
      <c r="BJ300" s="7" t="s">
        <v>151</v>
      </c>
      <c r="BK300" s="94">
        <f>ROUND(L300*K300,3)</f>
        <v>0</v>
      </c>
      <c r="BL300" s="7" t="s">
        <v>210</v>
      </c>
      <c r="BM300" s="7" t="s">
        <v>741</v>
      </c>
    </row>
    <row r="301" spans="2:63" s="5" customFormat="1" ht="29.25" customHeight="1">
      <c r="B301" s="73"/>
      <c r="C301" s="74"/>
      <c r="D301" s="83" t="s">
        <v>116</v>
      </c>
      <c r="E301" s="83"/>
      <c r="F301" s="83"/>
      <c r="G301" s="83"/>
      <c r="H301" s="83"/>
      <c r="I301" s="83"/>
      <c r="J301" s="83"/>
      <c r="K301" s="83"/>
      <c r="L301" s="83"/>
      <c r="M301" s="83"/>
      <c r="N301" s="121">
        <f>BK301</f>
        <v>0</v>
      </c>
      <c r="O301" s="122"/>
      <c r="P301" s="122"/>
      <c r="Q301" s="122"/>
      <c r="R301" s="76"/>
      <c r="T301" s="77"/>
      <c r="U301" s="74"/>
      <c r="V301" s="74"/>
      <c r="W301" s="78">
        <f>SUM(W302:W307)</f>
        <v>1.4130319999999998</v>
      </c>
      <c r="X301" s="74"/>
      <c r="Y301" s="78">
        <f>SUM(Y302:Y307)</f>
        <v>0.01614</v>
      </c>
      <c r="Z301" s="74"/>
      <c r="AA301" s="79">
        <f>SUM(AA302:AA307)</f>
        <v>0</v>
      </c>
      <c r="AR301" s="80" t="s">
        <v>151</v>
      </c>
      <c r="AT301" s="81" t="s">
        <v>71</v>
      </c>
      <c r="AU301" s="81" t="s">
        <v>79</v>
      </c>
      <c r="AY301" s="80" t="s">
        <v>145</v>
      </c>
      <c r="BK301" s="82">
        <f>SUM(BK302:BK307)</f>
        <v>0</v>
      </c>
    </row>
    <row r="302" spans="2:65" s="1" customFormat="1" ht="31.5" customHeight="1">
      <c r="B302" s="84"/>
      <c r="C302" s="85" t="s">
        <v>742</v>
      </c>
      <c r="D302" s="85" t="s">
        <v>146</v>
      </c>
      <c r="E302" s="86" t="s">
        <v>743</v>
      </c>
      <c r="F302" s="128" t="s">
        <v>744</v>
      </c>
      <c r="G302" s="129"/>
      <c r="H302" s="129"/>
      <c r="I302" s="129"/>
      <c r="J302" s="87" t="s">
        <v>740</v>
      </c>
      <c r="K302" s="88">
        <v>1</v>
      </c>
      <c r="L302" s="130"/>
      <c r="M302" s="129"/>
      <c r="N302" s="130">
        <f aca="true" t="shared" si="90" ref="N302:N307">ROUND(L302*K302,3)</f>
        <v>0</v>
      </c>
      <c r="O302" s="129"/>
      <c r="P302" s="129"/>
      <c r="Q302" s="129"/>
      <c r="R302" s="89"/>
      <c r="T302" s="90" t="s">
        <v>3</v>
      </c>
      <c r="U302" s="24" t="s">
        <v>39</v>
      </c>
      <c r="V302" s="91">
        <v>0.205</v>
      </c>
      <c r="W302" s="91">
        <f aca="true" t="shared" si="91" ref="W302:W307">V302*K302</f>
        <v>0.205</v>
      </c>
      <c r="X302" s="91">
        <v>0</v>
      </c>
      <c r="Y302" s="91">
        <f aca="true" t="shared" si="92" ref="Y302:Y307">X302*K302</f>
        <v>0</v>
      </c>
      <c r="Z302" s="91">
        <v>0</v>
      </c>
      <c r="AA302" s="92">
        <f aca="true" t="shared" si="93" ref="AA302:AA307">Z302*K302</f>
        <v>0</v>
      </c>
      <c r="AR302" s="7" t="s">
        <v>210</v>
      </c>
      <c r="AT302" s="7" t="s">
        <v>146</v>
      </c>
      <c r="AU302" s="7" t="s">
        <v>151</v>
      </c>
      <c r="AY302" s="7" t="s">
        <v>145</v>
      </c>
      <c r="BE302" s="93">
        <f aca="true" t="shared" si="94" ref="BE302:BE307">IF(U302="základná",N302,0)</f>
        <v>0</v>
      </c>
      <c r="BF302" s="93">
        <f aca="true" t="shared" si="95" ref="BF302:BF307">IF(U302="znížená",N302,0)</f>
        <v>0</v>
      </c>
      <c r="BG302" s="93">
        <f aca="true" t="shared" si="96" ref="BG302:BG307">IF(U302="zákl. prenesená",N302,0)</f>
        <v>0</v>
      </c>
      <c r="BH302" s="93">
        <f aca="true" t="shared" si="97" ref="BH302:BH307">IF(U302="zníž. prenesená",N302,0)</f>
        <v>0</v>
      </c>
      <c r="BI302" s="93">
        <f aca="true" t="shared" si="98" ref="BI302:BI307">IF(U302="nulová",N302,0)</f>
        <v>0</v>
      </c>
      <c r="BJ302" s="7" t="s">
        <v>151</v>
      </c>
      <c r="BK302" s="94">
        <f aca="true" t="shared" si="99" ref="BK302:BK307">ROUND(L302*K302,3)</f>
        <v>0</v>
      </c>
      <c r="BL302" s="7" t="s">
        <v>210</v>
      </c>
      <c r="BM302" s="7" t="s">
        <v>745</v>
      </c>
    </row>
    <row r="303" spans="2:65" s="1" customFormat="1" ht="22.5" customHeight="1">
      <c r="B303" s="84"/>
      <c r="C303" s="85" t="s">
        <v>746</v>
      </c>
      <c r="D303" s="85" t="s">
        <v>146</v>
      </c>
      <c r="E303" s="86" t="s">
        <v>747</v>
      </c>
      <c r="F303" s="128" t="s">
        <v>748</v>
      </c>
      <c r="G303" s="129"/>
      <c r="H303" s="129"/>
      <c r="I303" s="129"/>
      <c r="J303" s="87" t="s">
        <v>238</v>
      </c>
      <c r="K303" s="88">
        <v>1</v>
      </c>
      <c r="L303" s="130"/>
      <c r="M303" s="129"/>
      <c r="N303" s="130">
        <f t="shared" si="90"/>
        <v>0</v>
      </c>
      <c r="O303" s="129"/>
      <c r="P303" s="129"/>
      <c r="Q303" s="129"/>
      <c r="R303" s="89"/>
      <c r="T303" s="90" t="s">
        <v>3</v>
      </c>
      <c r="U303" s="24" t="s">
        <v>39</v>
      </c>
      <c r="V303" s="91">
        <v>0.714</v>
      </c>
      <c r="W303" s="91">
        <f t="shared" si="91"/>
        <v>0.714</v>
      </c>
      <c r="X303" s="91">
        <v>0.00253</v>
      </c>
      <c r="Y303" s="91">
        <f t="shared" si="92"/>
        <v>0.00253</v>
      </c>
      <c r="Z303" s="91">
        <v>0</v>
      </c>
      <c r="AA303" s="92">
        <f t="shared" si="93"/>
        <v>0</v>
      </c>
      <c r="AR303" s="7" t="s">
        <v>210</v>
      </c>
      <c r="AT303" s="7" t="s">
        <v>146</v>
      </c>
      <c r="AU303" s="7" t="s">
        <v>151</v>
      </c>
      <c r="AY303" s="7" t="s">
        <v>145</v>
      </c>
      <c r="BE303" s="93">
        <f t="shared" si="94"/>
        <v>0</v>
      </c>
      <c r="BF303" s="93">
        <f t="shared" si="95"/>
        <v>0</v>
      </c>
      <c r="BG303" s="93">
        <f t="shared" si="96"/>
        <v>0</v>
      </c>
      <c r="BH303" s="93">
        <f t="shared" si="97"/>
        <v>0</v>
      </c>
      <c r="BI303" s="93">
        <f t="shared" si="98"/>
        <v>0</v>
      </c>
      <c r="BJ303" s="7" t="s">
        <v>151</v>
      </c>
      <c r="BK303" s="94">
        <f t="shared" si="99"/>
        <v>0</v>
      </c>
      <c r="BL303" s="7" t="s">
        <v>210</v>
      </c>
      <c r="BM303" s="7" t="s">
        <v>749</v>
      </c>
    </row>
    <row r="304" spans="2:65" s="1" customFormat="1" ht="31.5" customHeight="1">
      <c r="B304" s="84"/>
      <c r="C304" s="95" t="s">
        <v>750</v>
      </c>
      <c r="D304" s="95" t="s">
        <v>180</v>
      </c>
      <c r="E304" s="96" t="s">
        <v>751</v>
      </c>
      <c r="F304" s="131" t="s">
        <v>752</v>
      </c>
      <c r="G304" s="132"/>
      <c r="H304" s="132"/>
      <c r="I304" s="132"/>
      <c r="J304" s="97" t="s">
        <v>238</v>
      </c>
      <c r="K304" s="98">
        <v>1</v>
      </c>
      <c r="L304" s="133"/>
      <c r="M304" s="132"/>
      <c r="N304" s="133">
        <f t="shared" si="90"/>
        <v>0</v>
      </c>
      <c r="O304" s="129"/>
      <c r="P304" s="129"/>
      <c r="Q304" s="129"/>
      <c r="R304" s="89"/>
      <c r="T304" s="90" t="s">
        <v>3</v>
      </c>
      <c r="U304" s="24" t="s">
        <v>39</v>
      </c>
      <c r="V304" s="91">
        <v>0</v>
      </c>
      <c r="W304" s="91">
        <f t="shared" si="91"/>
        <v>0</v>
      </c>
      <c r="X304" s="91">
        <v>0.00701</v>
      </c>
      <c r="Y304" s="91">
        <f t="shared" si="92"/>
        <v>0.00701</v>
      </c>
      <c r="Z304" s="91">
        <v>0</v>
      </c>
      <c r="AA304" s="92">
        <f t="shared" si="93"/>
        <v>0</v>
      </c>
      <c r="AR304" s="7" t="s">
        <v>272</v>
      </c>
      <c r="AT304" s="7" t="s">
        <v>180</v>
      </c>
      <c r="AU304" s="7" t="s">
        <v>151</v>
      </c>
      <c r="AY304" s="7" t="s">
        <v>145</v>
      </c>
      <c r="BE304" s="93">
        <f t="shared" si="94"/>
        <v>0</v>
      </c>
      <c r="BF304" s="93">
        <f t="shared" si="95"/>
        <v>0</v>
      </c>
      <c r="BG304" s="93">
        <f t="shared" si="96"/>
        <v>0</v>
      </c>
      <c r="BH304" s="93">
        <f t="shared" si="97"/>
        <v>0</v>
      </c>
      <c r="BI304" s="93">
        <f t="shared" si="98"/>
        <v>0</v>
      </c>
      <c r="BJ304" s="7" t="s">
        <v>151</v>
      </c>
      <c r="BK304" s="94">
        <f t="shared" si="99"/>
        <v>0</v>
      </c>
      <c r="BL304" s="7" t="s">
        <v>210</v>
      </c>
      <c r="BM304" s="7" t="s">
        <v>753</v>
      </c>
    </row>
    <row r="305" spans="2:65" s="1" customFormat="1" ht="31.5" customHeight="1">
      <c r="B305" s="84"/>
      <c r="C305" s="85" t="s">
        <v>754</v>
      </c>
      <c r="D305" s="85" t="s">
        <v>146</v>
      </c>
      <c r="E305" s="86" t="s">
        <v>755</v>
      </c>
      <c r="F305" s="128" t="s">
        <v>756</v>
      </c>
      <c r="G305" s="129"/>
      <c r="H305" s="129"/>
      <c r="I305" s="129"/>
      <c r="J305" s="87" t="s">
        <v>757</v>
      </c>
      <c r="K305" s="88">
        <v>2</v>
      </c>
      <c r="L305" s="130"/>
      <c r="M305" s="129"/>
      <c r="N305" s="130">
        <f t="shared" si="90"/>
        <v>0</v>
      </c>
      <c r="O305" s="129"/>
      <c r="P305" s="129"/>
      <c r="Q305" s="129"/>
      <c r="R305" s="89"/>
      <c r="T305" s="90" t="s">
        <v>3</v>
      </c>
      <c r="U305" s="24" t="s">
        <v>39</v>
      </c>
      <c r="V305" s="91">
        <v>0.235</v>
      </c>
      <c r="W305" s="91">
        <f t="shared" si="91"/>
        <v>0.47</v>
      </c>
      <c r="X305" s="91">
        <v>0.0008</v>
      </c>
      <c r="Y305" s="91">
        <f t="shared" si="92"/>
        <v>0.0016</v>
      </c>
      <c r="Z305" s="91">
        <v>0</v>
      </c>
      <c r="AA305" s="92">
        <f t="shared" si="93"/>
        <v>0</v>
      </c>
      <c r="AR305" s="7" t="s">
        <v>210</v>
      </c>
      <c r="AT305" s="7" t="s">
        <v>146</v>
      </c>
      <c r="AU305" s="7" t="s">
        <v>151</v>
      </c>
      <c r="AY305" s="7" t="s">
        <v>145</v>
      </c>
      <c r="BE305" s="93">
        <f t="shared" si="94"/>
        <v>0</v>
      </c>
      <c r="BF305" s="93">
        <f t="shared" si="95"/>
        <v>0</v>
      </c>
      <c r="BG305" s="93">
        <f t="shared" si="96"/>
        <v>0</v>
      </c>
      <c r="BH305" s="93">
        <f t="shared" si="97"/>
        <v>0</v>
      </c>
      <c r="BI305" s="93">
        <f t="shared" si="98"/>
        <v>0</v>
      </c>
      <c r="BJ305" s="7" t="s">
        <v>151</v>
      </c>
      <c r="BK305" s="94">
        <f t="shared" si="99"/>
        <v>0</v>
      </c>
      <c r="BL305" s="7" t="s">
        <v>210</v>
      </c>
      <c r="BM305" s="7" t="s">
        <v>758</v>
      </c>
    </row>
    <row r="306" spans="2:65" s="1" customFormat="1" ht="22.5" customHeight="1">
      <c r="B306" s="84"/>
      <c r="C306" s="95" t="s">
        <v>759</v>
      </c>
      <c r="D306" s="95" t="s">
        <v>180</v>
      </c>
      <c r="E306" s="96" t="s">
        <v>760</v>
      </c>
      <c r="F306" s="131" t="s">
        <v>761</v>
      </c>
      <c r="G306" s="132"/>
      <c r="H306" s="132"/>
      <c r="I306" s="132"/>
      <c r="J306" s="97" t="s">
        <v>238</v>
      </c>
      <c r="K306" s="98">
        <v>1</v>
      </c>
      <c r="L306" s="133"/>
      <c r="M306" s="132"/>
      <c r="N306" s="133">
        <f t="shared" si="90"/>
        <v>0</v>
      </c>
      <c r="O306" s="129"/>
      <c r="P306" s="129"/>
      <c r="Q306" s="129"/>
      <c r="R306" s="89"/>
      <c r="T306" s="90" t="s">
        <v>3</v>
      </c>
      <c r="U306" s="24" t="s">
        <v>39</v>
      </c>
      <c r="V306" s="91">
        <v>0</v>
      </c>
      <c r="W306" s="91">
        <f t="shared" si="91"/>
        <v>0</v>
      </c>
      <c r="X306" s="91">
        <v>0.005</v>
      </c>
      <c r="Y306" s="91">
        <f t="shared" si="92"/>
        <v>0.005</v>
      </c>
      <c r="Z306" s="91">
        <v>0</v>
      </c>
      <c r="AA306" s="92">
        <f t="shared" si="93"/>
        <v>0</v>
      </c>
      <c r="AR306" s="7" t="s">
        <v>272</v>
      </c>
      <c r="AT306" s="7" t="s">
        <v>180</v>
      </c>
      <c r="AU306" s="7" t="s">
        <v>151</v>
      </c>
      <c r="AY306" s="7" t="s">
        <v>145</v>
      </c>
      <c r="BE306" s="93">
        <f t="shared" si="94"/>
        <v>0</v>
      </c>
      <c r="BF306" s="93">
        <f t="shared" si="95"/>
        <v>0</v>
      </c>
      <c r="BG306" s="93">
        <f t="shared" si="96"/>
        <v>0</v>
      </c>
      <c r="BH306" s="93">
        <f t="shared" si="97"/>
        <v>0</v>
      </c>
      <c r="BI306" s="93">
        <f t="shared" si="98"/>
        <v>0</v>
      </c>
      <c r="BJ306" s="7" t="s">
        <v>151</v>
      </c>
      <c r="BK306" s="94">
        <f t="shared" si="99"/>
        <v>0</v>
      </c>
      <c r="BL306" s="7" t="s">
        <v>210</v>
      </c>
      <c r="BM306" s="7" t="s">
        <v>762</v>
      </c>
    </row>
    <row r="307" spans="2:65" s="1" customFormat="1" ht="31.5" customHeight="1">
      <c r="B307" s="84"/>
      <c r="C307" s="85" t="s">
        <v>763</v>
      </c>
      <c r="D307" s="85" t="s">
        <v>146</v>
      </c>
      <c r="E307" s="86" t="s">
        <v>764</v>
      </c>
      <c r="F307" s="128" t="s">
        <v>765</v>
      </c>
      <c r="G307" s="129"/>
      <c r="H307" s="129"/>
      <c r="I307" s="129"/>
      <c r="J307" s="87" t="s">
        <v>195</v>
      </c>
      <c r="K307" s="88">
        <v>0.016</v>
      </c>
      <c r="L307" s="130"/>
      <c r="M307" s="129"/>
      <c r="N307" s="130">
        <f t="shared" si="90"/>
        <v>0</v>
      </c>
      <c r="O307" s="129"/>
      <c r="P307" s="129"/>
      <c r="Q307" s="129"/>
      <c r="R307" s="89"/>
      <c r="T307" s="90" t="s">
        <v>3</v>
      </c>
      <c r="U307" s="24" t="s">
        <v>39</v>
      </c>
      <c r="V307" s="91">
        <v>1.502</v>
      </c>
      <c r="W307" s="91">
        <f t="shared" si="91"/>
        <v>0.024032</v>
      </c>
      <c r="X307" s="91">
        <v>0</v>
      </c>
      <c r="Y307" s="91">
        <f t="shared" si="92"/>
        <v>0</v>
      </c>
      <c r="Z307" s="91">
        <v>0</v>
      </c>
      <c r="AA307" s="92">
        <f t="shared" si="93"/>
        <v>0</v>
      </c>
      <c r="AR307" s="7" t="s">
        <v>210</v>
      </c>
      <c r="AT307" s="7" t="s">
        <v>146</v>
      </c>
      <c r="AU307" s="7" t="s">
        <v>151</v>
      </c>
      <c r="AY307" s="7" t="s">
        <v>145</v>
      </c>
      <c r="BE307" s="93">
        <f t="shared" si="94"/>
        <v>0</v>
      </c>
      <c r="BF307" s="93">
        <f t="shared" si="95"/>
        <v>0</v>
      </c>
      <c r="BG307" s="93">
        <f t="shared" si="96"/>
        <v>0</v>
      </c>
      <c r="BH307" s="93">
        <f t="shared" si="97"/>
        <v>0</v>
      </c>
      <c r="BI307" s="93">
        <f t="shared" si="98"/>
        <v>0</v>
      </c>
      <c r="BJ307" s="7" t="s">
        <v>151</v>
      </c>
      <c r="BK307" s="94">
        <f t="shared" si="99"/>
        <v>0</v>
      </c>
      <c r="BL307" s="7" t="s">
        <v>210</v>
      </c>
      <c r="BM307" s="7" t="s">
        <v>766</v>
      </c>
    </row>
    <row r="308" spans="2:63" s="5" customFormat="1" ht="29.25" customHeight="1">
      <c r="B308" s="73"/>
      <c r="C308" s="74"/>
      <c r="D308" s="83" t="s">
        <v>117</v>
      </c>
      <c r="E308" s="83"/>
      <c r="F308" s="83"/>
      <c r="G308" s="83"/>
      <c r="H308" s="83"/>
      <c r="I308" s="83"/>
      <c r="J308" s="83"/>
      <c r="K308" s="83"/>
      <c r="L308" s="83"/>
      <c r="M308" s="83"/>
      <c r="N308" s="121">
        <f>BK308</f>
        <v>0</v>
      </c>
      <c r="O308" s="122"/>
      <c r="P308" s="122"/>
      <c r="Q308" s="122"/>
      <c r="R308" s="76"/>
      <c r="T308" s="77"/>
      <c r="U308" s="74"/>
      <c r="V308" s="74"/>
      <c r="W308" s="78">
        <f>W309</f>
        <v>0.189</v>
      </c>
      <c r="X308" s="74"/>
      <c r="Y308" s="78">
        <f>Y309</f>
        <v>0</v>
      </c>
      <c r="Z308" s="74"/>
      <c r="AA308" s="79">
        <f>AA309</f>
        <v>0</v>
      </c>
      <c r="AR308" s="80" t="s">
        <v>151</v>
      </c>
      <c r="AT308" s="81" t="s">
        <v>71</v>
      </c>
      <c r="AU308" s="81" t="s">
        <v>79</v>
      </c>
      <c r="AY308" s="80" t="s">
        <v>145</v>
      </c>
      <c r="BK308" s="82">
        <f>BK309</f>
        <v>0</v>
      </c>
    </row>
    <row r="309" spans="2:65" s="1" customFormat="1" ht="31.5" customHeight="1">
      <c r="B309" s="84"/>
      <c r="C309" s="85" t="s">
        <v>767</v>
      </c>
      <c r="D309" s="85" t="s">
        <v>146</v>
      </c>
      <c r="E309" s="86" t="s">
        <v>768</v>
      </c>
      <c r="F309" s="128" t="s">
        <v>769</v>
      </c>
      <c r="G309" s="129"/>
      <c r="H309" s="129"/>
      <c r="I309" s="129"/>
      <c r="J309" s="87" t="s">
        <v>740</v>
      </c>
      <c r="K309" s="88">
        <v>1</v>
      </c>
      <c r="L309" s="130"/>
      <c r="M309" s="129"/>
      <c r="N309" s="130">
        <f>ROUND(L309*K309,3)</f>
        <v>0</v>
      </c>
      <c r="O309" s="129"/>
      <c r="P309" s="129"/>
      <c r="Q309" s="129"/>
      <c r="R309" s="89"/>
      <c r="T309" s="90" t="s">
        <v>3</v>
      </c>
      <c r="U309" s="24" t="s">
        <v>39</v>
      </c>
      <c r="V309" s="91">
        <v>0.189</v>
      </c>
      <c r="W309" s="91">
        <f>V309*K309</f>
        <v>0.189</v>
      </c>
      <c r="X309" s="91">
        <v>0</v>
      </c>
      <c r="Y309" s="91">
        <f>X309*K309</f>
        <v>0</v>
      </c>
      <c r="Z309" s="91">
        <v>0</v>
      </c>
      <c r="AA309" s="92">
        <f>Z309*K309</f>
        <v>0</v>
      </c>
      <c r="AR309" s="7" t="s">
        <v>210</v>
      </c>
      <c r="AT309" s="7" t="s">
        <v>146</v>
      </c>
      <c r="AU309" s="7" t="s">
        <v>151</v>
      </c>
      <c r="AY309" s="7" t="s">
        <v>145</v>
      </c>
      <c r="BE309" s="93">
        <f>IF(U309="základná",N309,0)</f>
        <v>0</v>
      </c>
      <c r="BF309" s="93">
        <f>IF(U309="znížená",N309,0)</f>
        <v>0</v>
      </c>
      <c r="BG309" s="93">
        <f>IF(U309="zákl. prenesená",N309,0)</f>
        <v>0</v>
      </c>
      <c r="BH309" s="93">
        <f>IF(U309="zníž. prenesená",N309,0)</f>
        <v>0</v>
      </c>
      <c r="BI309" s="93">
        <f>IF(U309="nulová",N309,0)</f>
        <v>0</v>
      </c>
      <c r="BJ309" s="7" t="s">
        <v>151</v>
      </c>
      <c r="BK309" s="94">
        <f>ROUND(L309*K309,3)</f>
        <v>0</v>
      </c>
      <c r="BL309" s="7" t="s">
        <v>210</v>
      </c>
      <c r="BM309" s="7" t="s">
        <v>770</v>
      </c>
    </row>
    <row r="310" spans="2:63" s="5" customFormat="1" ht="29.25" customHeight="1">
      <c r="B310" s="73"/>
      <c r="C310" s="74"/>
      <c r="D310" s="83" t="s">
        <v>118</v>
      </c>
      <c r="E310" s="83"/>
      <c r="F310" s="83"/>
      <c r="G310" s="83"/>
      <c r="H310" s="83"/>
      <c r="I310" s="83"/>
      <c r="J310" s="83"/>
      <c r="K310" s="83"/>
      <c r="L310" s="83"/>
      <c r="M310" s="83"/>
      <c r="N310" s="121">
        <f>BK310</f>
        <v>0</v>
      </c>
      <c r="O310" s="122"/>
      <c r="P310" s="122"/>
      <c r="Q310" s="122"/>
      <c r="R310" s="76"/>
      <c r="T310" s="77"/>
      <c r="U310" s="74"/>
      <c r="V310" s="74"/>
      <c r="W310" s="78">
        <f>SUM(W311:W342)</f>
        <v>527.232641</v>
      </c>
      <c r="X310" s="74"/>
      <c r="Y310" s="78">
        <f>SUM(Y311:Y342)</f>
        <v>14.763296409999999</v>
      </c>
      <c r="Z310" s="74"/>
      <c r="AA310" s="79">
        <f>SUM(AA311:AA342)</f>
        <v>18.341736</v>
      </c>
      <c r="AR310" s="80" t="s">
        <v>151</v>
      </c>
      <c r="AT310" s="81" t="s">
        <v>71</v>
      </c>
      <c r="AU310" s="81" t="s">
        <v>79</v>
      </c>
      <c r="AY310" s="80" t="s">
        <v>145</v>
      </c>
      <c r="BK310" s="82">
        <f>SUM(BK311:BK342)</f>
        <v>0</v>
      </c>
    </row>
    <row r="311" spans="2:65" s="1" customFormat="1" ht="31.5" customHeight="1">
      <c r="B311" s="84"/>
      <c r="C311" s="85" t="s">
        <v>771</v>
      </c>
      <c r="D311" s="85" t="s">
        <v>146</v>
      </c>
      <c r="E311" s="86" t="s">
        <v>772</v>
      </c>
      <c r="F311" s="128" t="s">
        <v>773</v>
      </c>
      <c r="G311" s="129"/>
      <c r="H311" s="129"/>
      <c r="I311" s="129"/>
      <c r="J311" s="87" t="s">
        <v>204</v>
      </c>
      <c r="K311" s="88">
        <v>9.72</v>
      </c>
      <c r="L311" s="130"/>
      <c r="M311" s="129"/>
      <c r="N311" s="130">
        <f aca="true" t="shared" si="100" ref="N311:N342">ROUND(L311*K311,3)</f>
        <v>0</v>
      </c>
      <c r="O311" s="129"/>
      <c r="P311" s="129"/>
      <c r="Q311" s="129"/>
      <c r="R311" s="89"/>
      <c r="T311" s="90" t="s">
        <v>3</v>
      </c>
      <c r="U311" s="24" t="s">
        <v>39</v>
      </c>
      <c r="V311" s="91">
        <v>0.25</v>
      </c>
      <c r="W311" s="91">
        <f aca="true" t="shared" si="101" ref="W311:W342">V311*K311</f>
        <v>2.43</v>
      </c>
      <c r="X311" s="91">
        <v>0</v>
      </c>
      <c r="Y311" s="91">
        <f aca="true" t="shared" si="102" ref="Y311:Y342">X311*K311</f>
        <v>0</v>
      </c>
      <c r="Z311" s="91">
        <v>0</v>
      </c>
      <c r="AA311" s="92">
        <f aca="true" t="shared" si="103" ref="AA311:AA342">Z311*K311</f>
        <v>0</v>
      </c>
      <c r="AR311" s="7" t="s">
        <v>210</v>
      </c>
      <c r="AT311" s="7" t="s">
        <v>146</v>
      </c>
      <c r="AU311" s="7" t="s">
        <v>151</v>
      </c>
      <c r="AY311" s="7" t="s">
        <v>145</v>
      </c>
      <c r="BE311" s="93">
        <f aca="true" t="shared" si="104" ref="BE311:BE342">IF(U311="základná",N311,0)</f>
        <v>0</v>
      </c>
      <c r="BF311" s="93">
        <f aca="true" t="shared" si="105" ref="BF311:BF342">IF(U311="znížená",N311,0)</f>
        <v>0</v>
      </c>
      <c r="BG311" s="93">
        <f aca="true" t="shared" si="106" ref="BG311:BG342">IF(U311="zákl. prenesená",N311,0)</f>
        <v>0</v>
      </c>
      <c r="BH311" s="93">
        <f aca="true" t="shared" si="107" ref="BH311:BH342">IF(U311="zníž. prenesená",N311,0)</f>
        <v>0</v>
      </c>
      <c r="BI311" s="93">
        <f aca="true" t="shared" si="108" ref="BI311:BI342">IF(U311="nulová",N311,0)</f>
        <v>0</v>
      </c>
      <c r="BJ311" s="7" t="s">
        <v>151</v>
      </c>
      <c r="BK311" s="94">
        <f aca="true" t="shared" si="109" ref="BK311:BK342">ROUND(L311*K311,3)</f>
        <v>0</v>
      </c>
      <c r="BL311" s="7" t="s">
        <v>210</v>
      </c>
      <c r="BM311" s="7" t="s">
        <v>774</v>
      </c>
    </row>
    <row r="312" spans="2:65" s="1" customFormat="1" ht="31.5" customHeight="1">
      <c r="B312" s="84"/>
      <c r="C312" s="85" t="s">
        <v>775</v>
      </c>
      <c r="D312" s="85" t="s">
        <v>146</v>
      </c>
      <c r="E312" s="86" t="s">
        <v>776</v>
      </c>
      <c r="F312" s="128" t="s">
        <v>777</v>
      </c>
      <c r="G312" s="129"/>
      <c r="H312" s="129"/>
      <c r="I312" s="129"/>
      <c r="J312" s="87" t="s">
        <v>391</v>
      </c>
      <c r="K312" s="88">
        <v>666.3</v>
      </c>
      <c r="L312" s="130"/>
      <c r="M312" s="129"/>
      <c r="N312" s="130">
        <f t="shared" si="100"/>
        <v>0</v>
      </c>
      <c r="O312" s="129"/>
      <c r="P312" s="129"/>
      <c r="Q312" s="129"/>
      <c r="R312" s="89"/>
      <c r="T312" s="90" t="s">
        <v>3</v>
      </c>
      <c r="U312" s="24" t="s">
        <v>39</v>
      </c>
      <c r="V312" s="91">
        <v>0.024</v>
      </c>
      <c r="W312" s="91">
        <f t="shared" si="101"/>
        <v>15.9912</v>
      </c>
      <c r="X312" s="91">
        <v>0</v>
      </c>
      <c r="Y312" s="91">
        <f t="shared" si="102"/>
        <v>0</v>
      </c>
      <c r="Z312" s="91">
        <v>0</v>
      </c>
      <c r="AA312" s="92">
        <f t="shared" si="103"/>
        <v>0</v>
      </c>
      <c r="AR312" s="7" t="s">
        <v>210</v>
      </c>
      <c r="AT312" s="7" t="s">
        <v>146</v>
      </c>
      <c r="AU312" s="7" t="s">
        <v>151</v>
      </c>
      <c r="AY312" s="7" t="s">
        <v>145</v>
      </c>
      <c r="BE312" s="93">
        <f t="shared" si="104"/>
        <v>0</v>
      </c>
      <c r="BF312" s="93">
        <f t="shared" si="105"/>
        <v>0</v>
      </c>
      <c r="BG312" s="93">
        <f t="shared" si="106"/>
        <v>0</v>
      </c>
      <c r="BH312" s="93">
        <f t="shared" si="107"/>
        <v>0</v>
      </c>
      <c r="BI312" s="93">
        <f t="shared" si="108"/>
        <v>0</v>
      </c>
      <c r="BJ312" s="7" t="s">
        <v>151</v>
      </c>
      <c r="BK312" s="94">
        <f t="shared" si="109"/>
        <v>0</v>
      </c>
      <c r="BL312" s="7" t="s">
        <v>210</v>
      </c>
      <c r="BM312" s="7" t="s">
        <v>778</v>
      </c>
    </row>
    <row r="313" spans="2:65" s="1" customFormat="1" ht="31.5" customHeight="1">
      <c r="B313" s="84"/>
      <c r="C313" s="85" t="s">
        <v>779</v>
      </c>
      <c r="D313" s="85" t="s">
        <v>146</v>
      </c>
      <c r="E313" s="86" t="s">
        <v>780</v>
      </c>
      <c r="F313" s="128" t="s">
        <v>781</v>
      </c>
      <c r="G313" s="129"/>
      <c r="H313" s="129"/>
      <c r="I313" s="129"/>
      <c r="J313" s="87" t="s">
        <v>204</v>
      </c>
      <c r="K313" s="88">
        <v>240</v>
      </c>
      <c r="L313" s="130"/>
      <c r="M313" s="129"/>
      <c r="N313" s="130">
        <f t="shared" si="100"/>
        <v>0</v>
      </c>
      <c r="O313" s="129"/>
      <c r="P313" s="129"/>
      <c r="Q313" s="129"/>
      <c r="R313" s="89"/>
      <c r="T313" s="90" t="s">
        <v>3</v>
      </c>
      <c r="U313" s="24" t="s">
        <v>39</v>
      </c>
      <c r="V313" s="91">
        <v>0.054</v>
      </c>
      <c r="W313" s="91">
        <f t="shared" si="101"/>
        <v>12.959999999999999</v>
      </c>
      <c r="X313" s="91">
        <v>0</v>
      </c>
      <c r="Y313" s="91">
        <f t="shared" si="102"/>
        <v>0</v>
      </c>
      <c r="Z313" s="91">
        <v>0</v>
      </c>
      <c r="AA313" s="92">
        <f t="shared" si="103"/>
        <v>0</v>
      </c>
      <c r="AR313" s="7" t="s">
        <v>210</v>
      </c>
      <c r="AT313" s="7" t="s">
        <v>146</v>
      </c>
      <c r="AU313" s="7" t="s">
        <v>151</v>
      </c>
      <c r="AY313" s="7" t="s">
        <v>145</v>
      </c>
      <c r="BE313" s="93">
        <f t="shared" si="104"/>
        <v>0</v>
      </c>
      <c r="BF313" s="93">
        <f t="shared" si="105"/>
        <v>0</v>
      </c>
      <c r="BG313" s="93">
        <f t="shared" si="106"/>
        <v>0</v>
      </c>
      <c r="BH313" s="93">
        <f t="shared" si="107"/>
        <v>0</v>
      </c>
      <c r="BI313" s="93">
        <f t="shared" si="108"/>
        <v>0</v>
      </c>
      <c r="BJ313" s="7" t="s">
        <v>151</v>
      </c>
      <c r="BK313" s="94">
        <f t="shared" si="109"/>
        <v>0</v>
      </c>
      <c r="BL313" s="7" t="s">
        <v>210</v>
      </c>
      <c r="BM313" s="7" t="s">
        <v>782</v>
      </c>
    </row>
    <row r="314" spans="2:65" s="1" customFormat="1" ht="31.5" customHeight="1">
      <c r="B314" s="84"/>
      <c r="C314" s="85" t="s">
        <v>783</v>
      </c>
      <c r="D314" s="85" t="s">
        <v>146</v>
      </c>
      <c r="E314" s="86" t="s">
        <v>784</v>
      </c>
      <c r="F314" s="128" t="s">
        <v>785</v>
      </c>
      <c r="G314" s="129"/>
      <c r="H314" s="129"/>
      <c r="I314" s="129"/>
      <c r="J314" s="87" t="s">
        <v>238</v>
      </c>
      <c r="K314" s="88">
        <v>10</v>
      </c>
      <c r="L314" s="130"/>
      <c r="M314" s="129"/>
      <c r="N314" s="130">
        <f t="shared" si="100"/>
        <v>0</v>
      </c>
      <c r="O314" s="129"/>
      <c r="P314" s="129"/>
      <c r="Q314" s="129"/>
      <c r="R314" s="89"/>
      <c r="T314" s="90" t="s">
        <v>3</v>
      </c>
      <c r="U314" s="24" t="s">
        <v>39</v>
      </c>
      <c r="V314" s="91">
        <v>0.358</v>
      </c>
      <c r="W314" s="91">
        <f t="shared" si="101"/>
        <v>3.58</v>
      </c>
      <c r="X314" s="91">
        <v>0.00334</v>
      </c>
      <c r="Y314" s="91">
        <f t="shared" si="102"/>
        <v>0.0334</v>
      </c>
      <c r="Z314" s="91">
        <v>0</v>
      </c>
      <c r="AA314" s="92">
        <f t="shared" si="103"/>
        <v>0</v>
      </c>
      <c r="AR314" s="7" t="s">
        <v>210</v>
      </c>
      <c r="AT314" s="7" t="s">
        <v>146</v>
      </c>
      <c r="AU314" s="7" t="s">
        <v>151</v>
      </c>
      <c r="AY314" s="7" t="s">
        <v>145</v>
      </c>
      <c r="BE314" s="93">
        <f t="shared" si="104"/>
        <v>0</v>
      </c>
      <c r="BF314" s="93">
        <f t="shared" si="105"/>
        <v>0</v>
      </c>
      <c r="BG314" s="93">
        <f t="shared" si="106"/>
        <v>0</v>
      </c>
      <c r="BH314" s="93">
        <f t="shared" si="107"/>
        <v>0</v>
      </c>
      <c r="BI314" s="93">
        <f t="shared" si="108"/>
        <v>0</v>
      </c>
      <c r="BJ314" s="7" t="s">
        <v>151</v>
      </c>
      <c r="BK314" s="94">
        <f t="shared" si="109"/>
        <v>0</v>
      </c>
      <c r="BL314" s="7" t="s">
        <v>210</v>
      </c>
      <c r="BM314" s="7" t="s">
        <v>786</v>
      </c>
    </row>
    <row r="315" spans="2:65" s="1" customFormat="1" ht="22.5" customHeight="1">
      <c r="B315" s="84"/>
      <c r="C315" s="95" t="s">
        <v>787</v>
      </c>
      <c r="D315" s="95" t="s">
        <v>180</v>
      </c>
      <c r="E315" s="96" t="s">
        <v>788</v>
      </c>
      <c r="F315" s="131" t="s">
        <v>789</v>
      </c>
      <c r="G315" s="132"/>
      <c r="H315" s="132"/>
      <c r="I315" s="132"/>
      <c r="J315" s="97" t="s">
        <v>238</v>
      </c>
      <c r="K315" s="98">
        <v>10</v>
      </c>
      <c r="L315" s="133"/>
      <c r="M315" s="132"/>
      <c r="N315" s="133">
        <f t="shared" si="100"/>
        <v>0</v>
      </c>
      <c r="O315" s="129"/>
      <c r="P315" s="129"/>
      <c r="Q315" s="129"/>
      <c r="R315" s="89"/>
      <c r="T315" s="90" t="s">
        <v>3</v>
      </c>
      <c r="U315" s="24" t="s">
        <v>39</v>
      </c>
      <c r="V315" s="91">
        <v>0</v>
      </c>
      <c r="W315" s="91">
        <f t="shared" si="101"/>
        <v>0</v>
      </c>
      <c r="X315" s="91">
        <v>0.1515</v>
      </c>
      <c r="Y315" s="91">
        <f t="shared" si="102"/>
        <v>1.515</v>
      </c>
      <c r="Z315" s="91">
        <v>0</v>
      </c>
      <c r="AA315" s="92">
        <f t="shared" si="103"/>
        <v>0</v>
      </c>
      <c r="AR315" s="7" t="s">
        <v>272</v>
      </c>
      <c r="AT315" s="7" t="s">
        <v>180</v>
      </c>
      <c r="AU315" s="7" t="s">
        <v>151</v>
      </c>
      <c r="AY315" s="7" t="s">
        <v>145</v>
      </c>
      <c r="BE315" s="93">
        <f t="shared" si="104"/>
        <v>0</v>
      </c>
      <c r="BF315" s="93">
        <f t="shared" si="105"/>
        <v>0</v>
      </c>
      <c r="BG315" s="93">
        <f t="shared" si="106"/>
        <v>0</v>
      </c>
      <c r="BH315" s="93">
        <f t="shared" si="107"/>
        <v>0</v>
      </c>
      <c r="BI315" s="93">
        <f t="shared" si="108"/>
        <v>0</v>
      </c>
      <c r="BJ315" s="7" t="s">
        <v>151</v>
      </c>
      <c r="BK315" s="94">
        <f t="shared" si="109"/>
        <v>0</v>
      </c>
      <c r="BL315" s="7" t="s">
        <v>210</v>
      </c>
      <c r="BM315" s="7" t="s">
        <v>790</v>
      </c>
    </row>
    <row r="316" spans="2:65" s="1" customFormat="1" ht="22.5" customHeight="1">
      <c r="B316" s="84"/>
      <c r="C316" s="85" t="s">
        <v>791</v>
      </c>
      <c r="D316" s="85" t="s">
        <v>146</v>
      </c>
      <c r="E316" s="86" t="s">
        <v>792</v>
      </c>
      <c r="F316" s="128" t="s">
        <v>793</v>
      </c>
      <c r="G316" s="129"/>
      <c r="H316" s="129"/>
      <c r="I316" s="129"/>
      <c r="J316" s="87" t="s">
        <v>238</v>
      </c>
      <c r="K316" s="88">
        <v>54</v>
      </c>
      <c r="L316" s="130"/>
      <c r="M316" s="129"/>
      <c r="N316" s="130">
        <f t="shared" si="100"/>
        <v>0</v>
      </c>
      <c r="O316" s="129"/>
      <c r="P316" s="129"/>
      <c r="Q316" s="129"/>
      <c r="R316" s="89"/>
      <c r="T316" s="90" t="s">
        <v>3</v>
      </c>
      <c r="U316" s="24" t="s">
        <v>39</v>
      </c>
      <c r="V316" s="91">
        <v>0.358</v>
      </c>
      <c r="W316" s="91">
        <f t="shared" si="101"/>
        <v>19.332</v>
      </c>
      <c r="X316" s="91">
        <v>0.00334</v>
      </c>
      <c r="Y316" s="91">
        <f t="shared" si="102"/>
        <v>0.18036</v>
      </c>
      <c r="Z316" s="91">
        <v>0</v>
      </c>
      <c r="AA316" s="92">
        <f t="shared" si="103"/>
        <v>0</v>
      </c>
      <c r="AR316" s="7" t="s">
        <v>210</v>
      </c>
      <c r="AT316" s="7" t="s">
        <v>146</v>
      </c>
      <c r="AU316" s="7" t="s">
        <v>151</v>
      </c>
      <c r="AY316" s="7" t="s">
        <v>145</v>
      </c>
      <c r="BE316" s="93">
        <f t="shared" si="104"/>
        <v>0</v>
      </c>
      <c r="BF316" s="93">
        <f t="shared" si="105"/>
        <v>0</v>
      </c>
      <c r="BG316" s="93">
        <f t="shared" si="106"/>
        <v>0</v>
      </c>
      <c r="BH316" s="93">
        <f t="shared" si="107"/>
        <v>0</v>
      </c>
      <c r="BI316" s="93">
        <f t="shared" si="108"/>
        <v>0</v>
      </c>
      <c r="BJ316" s="7" t="s">
        <v>151</v>
      </c>
      <c r="BK316" s="94">
        <f t="shared" si="109"/>
        <v>0</v>
      </c>
      <c r="BL316" s="7" t="s">
        <v>210</v>
      </c>
      <c r="BM316" s="7" t="s">
        <v>794</v>
      </c>
    </row>
    <row r="317" spans="2:65" s="1" customFormat="1" ht="22.5" customHeight="1">
      <c r="B317" s="84"/>
      <c r="C317" s="95" t="s">
        <v>795</v>
      </c>
      <c r="D317" s="95" t="s">
        <v>180</v>
      </c>
      <c r="E317" s="96" t="s">
        <v>796</v>
      </c>
      <c r="F317" s="131" t="s">
        <v>797</v>
      </c>
      <c r="G317" s="132"/>
      <c r="H317" s="132"/>
      <c r="I317" s="132"/>
      <c r="J317" s="97" t="s">
        <v>238</v>
      </c>
      <c r="K317" s="98">
        <v>54</v>
      </c>
      <c r="L317" s="133"/>
      <c r="M317" s="132"/>
      <c r="N317" s="133">
        <f t="shared" si="100"/>
        <v>0</v>
      </c>
      <c r="O317" s="129"/>
      <c r="P317" s="129"/>
      <c r="Q317" s="129"/>
      <c r="R317" s="89"/>
      <c r="T317" s="90" t="s">
        <v>3</v>
      </c>
      <c r="U317" s="24" t="s">
        <v>39</v>
      </c>
      <c r="V317" s="91">
        <v>0</v>
      </c>
      <c r="W317" s="91">
        <f t="shared" si="101"/>
        <v>0</v>
      </c>
      <c r="X317" s="91">
        <v>0.001</v>
      </c>
      <c r="Y317" s="91">
        <f t="shared" si="102"/>
        <v>0.054</v>
      </c>
      <c r="Z317" s="91">
        <v>0</v>
      </c>
      <c r="AA317" s="92">
        <f t="shared" si="103"/>
        <v>0</v>
      </c>
      <c r="AR317" s="7" t="s">
        <v>272</v>
      </c>
      <c r="AT317" s="7" t="s">
        <v>180</v>
      </c>
      <c r="AU317" s="7" t="s">
        <v>151</v>
      </c>
      <c r="AY317" s="7" t="s">
        <v>145</v>
      </c>
      <c r="BE317" s="93">
        <f t="shared" si="104"/>
        <v>0</v>
      </c>
      <c r="BF317" s="93">
        <f t="shared" si="105"/>
        <v>0</v>
      </c>
      <c r="BG317" s="93">
        <f t="shared" si="106"/>
        <v>0</v>
      </c>
      <c r="BH317" s="93">
        <f t="shared" si="107"/>
        <v>0</v>
      </c>
      <c r="BI317" s="93">
        <f t="shared" si="108"/>
        <v>0</v>
      </c>
      <c r="BJ317" s="7" t="s">
        <v>151</v>
      </c>
      <c r="BK317" s="94">
        <f t="shared" si="109"/>
        <v>0</v>
      </c>
      <c r="BL317" s="7" t="s">
        <v>210</v>
      </c>
      <c r="BM317" s="7" t="s">
        <v>798</v>
      </c>
    </row>
    <row r="318" spans="2:65" s="1" customFormat="1" ht="57" customHeight="1">
      <c r="B318" s="84"/>
      <c r="C318" s="85" t="s">
        <v>799</v>
      </c>
      <c r="D318" s="85" t="s">
        <v>146</v>
      </c>
      <c r="E318" s="86" t="s">
        <v>800</v>
      </c>
      <c r="F318" s="128" t="s">
        <v>801</v>
      </c>
      <c r="G318" s="129"/>
      <c r="H318" s="129"/>
      <c r="I318" s="129"/>
      <c r="J318" s="87" t="s">
        <v>238</v>
      </c>
      <c r="K318" s="88">
        <v>270</v>
      </c>
      <c r="L318" s="130"/>
      <c r="M318" s="129"/>
      <c r="N318" s="130">
        <f t="shared" si="100"/>
        <v>0</v>
      </c>
      <c r="O318" s="129"/>
      <c r="P318" s="129"/>
      <c r="Q318" s="129"/>
      <c r="R318" s="89"/>
      <c r="T318" s="90" t="s">
        <v>3</v>
      </c>
      <c r="U318" s="24" t="s">
        <v>39</v>
      </c>
      <c r="V318" s="91">
        <v>0.138</v>
      </c>
      <c r="W318" s="91">
        <f t="shared" si="101"/>
        <v>37.260000000000005</v>
      </c>
      <c r="X318" s="91">
        <v>0.001</v>
      </c>
      <c r="Y318" s="91">
        <f t="shared" si="102"/>
        <v>0.27</v>
      </c>
      <c r="Z318" s="91">
        <v>0</v>
      </c>
      <c r="AA318" s="92">
        <f t="shared" si="103"/>
        <v>0</v>
      </c>
      <c r="AR318" s="7" t="s">
        <v>210</v>
      </c>
      <c r="AT318" s="7" t="s">
        <v>146</v>
      </c>
      <c r="AU318" s="7" t="s">
        <v>151</v>
      </c>
      <c r="AY318" s="7" t="s">
        <v>145</v>
      </c>
      <c r="BE318" s="93">
        <f t="shared" si="104"/>
        <v>0</v>
      </c>
      <c r="BF318" s="93">
        <f t="shared" si="105"/>
        <v>0</v>
      </c>
      <c r="BG318" s="93">
        <f t="shared" si="106"/>
        <v>0</v>
      </c>
      <c r="BH318" s="93">
        <f t="shared" si="107"/>
        <v>0</v>
      </c>
      <c r="BI318" s="93">
        <f t="shared" si="108"/>
        <v>0</v>
      </c>
      <c r="BJ318" s="7" t="s">
        <v>151</v>
      </c>
      <c r="BK318" s="94">
        <f t="shared" si="109"/>
        <v>0</v>
      </c>
      <c r="BL318" s="7" t="s">
        <v>210</v>
      </c>
      <c r="BM318" s="7" t="s">
        <v>802</v>
      </c>
    </row>
    <row r="319" spans="2:65" s="1" customFormat="1" ht="44.25" customHeight="1">
      <c r="B319" s="84"/>
      <c r="C319" s="85" t="s">
        <v>803</v>
      </c>
      <c r="D319" s="85" t="s">
        <v>146</v>
      </c>
      <c r="E319" s="86" t="s">
        <v>804</v>
      </c>
      <c r="F319" s="128" t="s">
        <v>805</v>
      </c>
      <c r="G319" s="129"/>
      <c r="H319" s="129"/>
      <c r="I319" s="129"/>
      <c r="J319" s="87" t="s">
        <v>391</v>
      </c>
      <c r="K319" s="88">
        <v>204.5</v>
      </c>
      <c r="L319" s="130"/>
      <c r="M319" s="129"/>
      <c r="N319" s="130">
        <f t="shared" si="100"/>
        <v>0</v>
      </c>
      <c r="O319" s="129"/>
      <c r="P319" s="129"/>
      <c r="Q319" s="129"/>
      <c r="R319" s="89"/>
      <c r="T319" s="90" t="s">
        <v>3</v>
      </c>
      <c r="U319" s="24" t="s">
        <v>39</v>
      </c>
      <c r="V319" s="91">
        <v>0.121</v>
      </c>
      <c r="W319" s="91">
        <f t="shared" si="101"/>
        <v>24.7445</v>
      </c>
      <c r="X319" s="91">
        <v>0</v>
      </c>
      <c r="Y319" s="91">
        <f t="shared" si="102"/>
        <v>0</v>
      </c>
      <c r="Z319" s="91">
        <v>0.014</v>
      </c>
      <c r="AA319" s="92">
        <f t="shared" si="103"/>
        <v>2.863</v>
      </c>
      <c r="AR319" s="7" t="s">
        <v>210</v>
      </c>
      <c r="AT319" s="7" t="s">
        <v>146</v>
      </c>
      <c r="AU319" s="7" t="s">
        <v>151</v>
      </c>
      <c r="AY319" s="7" t="s">
        <v>145</v>
      </c>
      <c r="BE319" s="93">
        <f t="shared" si="104"/>
        <v>0</v>
      </c>
      <c r="BF319" s="93">
        <f t="shared" si="105"/>
        <v>0</v>
      </c>
      <c r="BG319" s="93">
        <f t="shared" si="106"/>
        <v>0</v>
      </c>
      <c r="BH319" s="93">
        <f t="shared" si="107"/>
        <v>0</v>
      </c>
      <c r="BI319" s="93">
        <f t="shared" si="108"/>
        <v>0</v>
      </c>
      <c r="BJ319" s="7" t="s">
        <v>151</v>
      </c>
      <c r="BK319" s="94">
        <f t="shared" si="109"/>
        <v>0</v>
      </c>
      <c r="BL319" s="7" t="s">
        <v>210</v>
      </c>
      <c r="BM319" s="7" t="s">
        <v>806</v>
      </c>
    </row>
    <row r="320" spans="2:65" s="1" customFormat="1" ht="31.5" customHeight="1">
      <c r="B320" s="84"/>
      <c r="C320" s="85" t="s">
        <v>807</v>
      </c>
      <c r="D320" s="85" t="s">
        <v>146</v>
      </c>
      <c r="E320" s="86" t="s">
        <v>808</v>
      </c>
      <c r="F320" s="128" t="s">
        <v>809</v>
      </c>
      <c r="G320" s="129"/>
      <c r="H320" s="129"/>
      <c r="I320" s="129"/>
      <c r="J320" s="87" t="s">
        <v>391</v>
      </c>
      <c r="K320" s="88">
        <v>148.24</v>
      </c>
      <c r="L320" s="130"/>
      <c r="M320" s="129"/>
      <c r="N320" s="130">
        <f t="shared" si="100"/>
        <v>0</v>
      </c>
      <c r="O320" s="129"/>
      <c r="P320" s="129"/>
      <c r="Q320" s="129"/>
      <c r="R320" s="89"/>
      <c r="T320" s="90" t="s">
        <v>3</v>
      </c>
      <c r="U320" s="24" t="s">
        <v>39</v>
      </c>
      <c r="V320" s="91">
        <v>0.249</v>
      </c>
      <c r="W320" s="91">
        <f t="shared" si="101"/>
        <v>36.91176</v>
      </c>
      <c r="X320" s="91">
        <v>0.00099</v>
      </c>
      <c r="Y320" s="91">
        <f t="shared" si="102"/>
        <v>0.14675760000000002</v>
      </c>
      <c r="Z320" s="91">
        <v>0</v>
      </c>
      <c r="AA320" s="92">
        <f t="shared" si="103"/>
        <v>0</v>
      </c>
      <c r="AR320" s="7" t="s">
        <v>210</v>
      </c>
      <c r="AT320" s="7" t="s">
        <v>146</v>
      </c>
      <c r="AU320" s="7" t="s">
        <v>151</v>
      </c>
      <c r="AY320" s="7" t="s">
        <v>145</v>
      </c>
      <c r="BE320" s="93">
        <f t="shared" si="104"/>
        <v>0</v>
      </c>
      <c r="BF320" s="93">
        <f t="shared" si="105"/>
        <v>0</v>
      </c>
      <c r="BG320" s="93">
        <f t="shared" si="106"/>
        <v>0</v>
      </c>
      <c r="BH320" s="93">
        <f t="shared" si="107"/>
        <v>0</v>
      </c>
      <c r="BI320" s="93">
        <f t="shared" si="108"/>
        <v>0</v>
      </c>
      <c r="BJ320" s="7" t="s">
        <v>151</v>
      </c>
      <c r="BK320" s="94">
        <f t="shared" si="109"/>
        <v>0</v>
      </c>
      <c r="BL320" s="7" t="s">
        <v>210</v>
      </c>
      <c r="BM320" s="7" t="s">
        <v>810</v>
      </c>
    </row>
    <row r="321" spans="2:65" s="1" customFormat="1" ht="31.5" customHeight="1">
      <c r="B321" s="84"/>
      <c r="C321" s="95" t="s">
        <v>811</v>
      </c>
      <c r="D321" s="95" t="s">
        <v>180</v>
      </c>
      <c r="E321" s="96" t="s">
        <v>812</v>
      </c>
      <c r="F321" s="131" t="s">
        <v>813</v>
      </c>
      <c r="G321" s="132"/>
      <c r="H321" s="132"/>
      <c r="I321" s="132"/>
      <c r="J321" s="97" t="s">
        <v>149</v>
      </c>
      <c r="K321" s="98">
        <v>1.403</v>
      </c>
      <c r="L321" s="133"/>
      <c r="M321" s="132"/>
      <c r="N321" s="133">
        <f t="shared" si="100"/>
        <v>0</v>
      </c>
      <c r="O321" s="129"/>
      <c r="P321" s="129"/>
      <c r="Q321" s="129"/>
      <c r="R321" s="89"/>
      <c r="T321" s="90" t="s">
        <v>3</v>
      </c>
      <c r="U321" s="24" t="s">
        <v>39</v>
      </c>
      <c r="V321" s="91">
        <v>0</v>
      </c>
      <c r="W321" s="91">
        <f t="shared" si="101"/>
        <v>0</v>
      </c>
      <c r="X321" s="91">
        <v>0.55</v>
      </c>
      <c r="Y321" s="91">
        <f t="shared" si="102"/>
        <v>0.7716500000000001</v>
      </c>
      <c r="Z321" s="91">
        <v>0</v>
      </c>
      <c r="AA321" s="92">
        <f t="shared" si="103"/>
        <v>0</v>
      </c>
      <c r="AR321" s="7" t="s">
        <v>272</v>
      </c>
      <c r="AT321" s="7" t="s">
        <v>180</v>
      </c>
      <c r="AU321" s="7" t="s">
        <v>151</v>
      </c>
      <c r="AY321" s="7" t="s">
        <v>145</v>
      </c>
      <c r="BE321" s="93">
        <f t="shared" si="104"/>
        <v>0</v>
      </c>
      <c r="BF321" s="93">
        <f t="shared" si="105"/>
        <v>0</v>
      </c>
      <c r="BG321" s="93">
        <f t="shared" si="106"/>
        <v>0</v>
      </c>
      <c r="BH321" s="93">
        <f t="shared" si="107"/>
        <v>0</v>
      </c>
      <c r="BI321" s="93">
        <f t="shared" si="108"/>
        <v>0</v>
      </c>
      <c r="BJ321" s="7" t="s">
        <v>151</v>
      </c>
      <c r="BK321" s="94">
        <f t="shared" si="109"/>
        <v>0</v>
      </c>
      <c r="BL321" s="7" t="s">
        <v>210</v>
      </c>
      <c r="BM321" s="7" t="s">
        <v>814</v>
      </c>
    </row>
    <row r="322" spans="2:65" s="1" customFormat="1" ht="31.5" customHeight="1">
      <c r="B322" s="84"/>
      <c r="C322" s="85" t="s">
        <v>815</v>
      </c>
      <c r="D322" s="85" t="s">
        <v>146</v>
      </c>
      <c r="E322" s="86" t="s">
        <v>816</v>
      </c>
      <c r="F322" s="128" t="s">
        <v>817</v>
      </c>
      <c r="G322" s="129"/>
      <c r="H322" s="129"/>
      <c r="I322" s="129"/>
      <c r="J322" s="87" t="s">
        <v>391</v>
      </c>
      <c r="K322" s="88">
        <v>313.705</v>
      </c>
      <c r="L322" s="130"/>
      <c r="M322" s="129"/>
      <c r="N322" s="130">
        <f t="shared" si="100"/>
        <v>0</v>
      </c>
      <c r="O322" s="129"/>
      <c r="P322" s="129"/>
      <c r="Q322" s="129"/>
      <c r="R322" s="89"/>
      <c r="T322" s="90" t="s">
        <v>3</v>
      </c>
      <c r="U322" s="24" t="s">
        <v>39</v>
      </c>
      <c r="V322" s="91">
        <v>0.344</v>
      </c>
      <c r="W322" s="91">
        <f t="shared" si="101"/>
        <v>107.91451999999998</v>
      </c>
      <c r="X322" s="91">
        <v>0.00099</v>
      </c>
      <c r="Y322" s="91">
        <f t="shared" si="102"/>
        <v>0.31056795</v>
      </c>
      <c r="Z322" s="91">
        <v>0</v>
      </c>
      <c r="AA322" s="92">
        <f t="shared" si="103"/>
        <v>0</v>
      </c>
      <c r="AR322" s="7" t="s">
        <v>210</v>
      </c>
      <c r="AT322" s="7" t="s">
        <v>146</v>
      </c>
      <c r="AU322" s="7" t="s">
        <v>151</v>
      </c>
      <c r="AY322" s="7" t="s">
        <v>145</v>
      </c>
      <c r="BE322" s="93">
        <f t="shared" si="104"/>
        <v>0</v>
      </c>
      <c r="BF322" s="93">
        <f t="shared" si="105"/>
        <v>0</v>
      </c>
      <c r="BG322" s="93">
        <f t="shared" si="106"/>
        <v>0</v>
      </c>
      <c r="BH322" s="93">
        <f t="shared" si="107"/>
        <v>0</v>
      </c>
      <c r="BI322" s="93">
        <f t="shared" si="108"/>
        <v>0</v>
      </c>
      <c r="BJ322" s="7" t="s">
        <v>151</v>
      </c>
      <c r="BK322" s="94">
        <f t="shared" si="109"/>
        <v>0</v>
      </c>
      <c r="BL322" s="7" t="s">
        <v>210</v>
      </c>
      <c r="BM322" s="7" t="s">
        <v>818</v>
      </c>
    </row>
    <row r="323" spans="2:65" s="1" customFormat="1" ht="31.5" customHeight="1">
      <c r="B323" s="84"/>
      <c r="C323" s="95" t="s">
        <v>819</v>
      </c>
      <c r="D323" s="95" t="s">
        <v>180</v>
      </c>
      <c r="E323" s="96" t="s">
        <v>820</v>
      </c>
      <c r="F323" s="131" t="s">
        <v>821</v>
      </c>
      <c r="G323" s="132"/>
      <c r="H323" s="132"/>
      <c r="I323" s="132"/>
      <c r="J323" s="97" t="s">
        <v>149</v>
      </c>
      <c r="K323" s="98">
        <v>4.308</v>
      </c>
      <c r="L323" s="133"/>
      <c r="M323" s="132"/>
      <c r="N323" s="133">
        <f t="shared" si="100"/>
        <v>0</v>
      </c>
      <c r="O323" s="129"/>
      <c r="P323" s="129"/>
      <c r="Q323" s="129"/>
      <c r="R323" s="89"/>
      <c r="T323" s="90" t="s">
        <v>3</v>
      </c>
      <c r="U323" s="24" t="s">
        <v>39</v>
      </c>
      <c r="V323" s="91">
        <v>0</v>
      </c>
      <c r="W323" s="91">
        <f t="shared" si="101"/>
        <v>0</v>
      </c>
      <c r="X323" s="91">
        <v>0.55</v>
      </c>
      <c r="Y323" s="91">
        <f t="shared" si="102"/>
        <v>2.3694</v>
      </c>
      <c r="Z323" s="91">
        <v>0</v>
      </c>
      <c r="AA323" s="92">
        <f t="shared" si="103"/>
        <v>0</v>
      </c>
      <c r="AR323" s="7" t="s">
        <v>272</v>
      </c>
      <c r="AT323" s="7" t="s">
        <v>180</v>
      </c>
      <c r="AU323" s="7" t="s">
        <v>151</v>
      </c>
      <c r="AY323" s="7" t="s">
        <v>145</v>
      </c>
      <c r="BE323" s="93">
        <f t="shared" si="104"/>
        <v>0</v>
      </c>
      <c r="BF323" s="93">
        <f t="shared" si="105"/>
        <v>0</v>
      </c>
      <c r="BG323" s="93">
        <f t="shared" si="106"/>
        <v>0</v>
      </c>
      <c r="BH323" s="93">
        <f t="shared" si="107"/>
        <v>0</v>
      </c>
      <c r="BI323" s="93">
        <f t="shared" si="108"/>
        <v>0</v>
      </c>
      <c r="BJ323" s="7" t="s">
        <v>151</v>
      </c>
      <c r="BK323" s="94">
        <f t="shared" si="109"/>
        <v>0</v>
      </c>
      <c r="BL323" s="7" t="s">
        <v>210</v>
      </c>
      <c r="BM323" s="7" t="s">
        <v>822</v>
      </c>
    </row>
    <row r="324" spans="2:65" s="1" customFormat="1" ht="31.5" customHeight="1">
      <c r="B324" s="84"/>
      <c r="C324" s="85" t="s">
        <v>823</v>
      </c>
      <c r="D324" s="85" t="s">
        <v>146</v>
      </c>
      <c r="E324" s="86" t="s">
        <v>824</v>
      </c>
      <c r="F324" s="128" t="s">
        <v>825</v>
      </c>
      <c r="G324" s="129"/>
      <c r="H324" s="129"/>
      <c r="I324" s="129"/>
      <c r="J324" s="87" t="s">
        <v>391</v>
      </c>
      <c r="K324" s="88">
        <v>67.224</v>
      </c>
      <c r="L324" s="130"/>
      <c r="M324" s="129"/>
      <c r="N324" s="130">
        <f t="shared" si="100"/>
        <v>0</v>
      </c>
      <c r="O324" s="129"/>
      <c r="P324" s="129"/>
      <c r="Q324" s="129"/>
      <c r="R324" s="89"/>
      <c r="T324" s="90" t="s">
        <v>3</v>
      </c>
      <c r="U324" s="24" t="s">
        <v>39</v>
      </c>
      <c r="V324" s="91">
        <v>0.434</v>
      </c>
      <c r="W324" s="91">
        <f t="shared" si="101"/>
        <v>29.175216000000002</v>
      </c>
      <c r="X324" s="91">
        <v>0.00099</v>
      </c>
      <c r="Y324" s="91">
        <f t="shared" si="102"/>
        <v>0.06655176</v>
      </c>
      <c r="Z324" s="91">
        <v>0</v>
      </c>
      <c r="AA324" s="92">
        <f t="shared" si="103"/>
        <v>0</v>
      </c>
      <c r="AR324" s="7" t="s">
        <v>210</v>
      </c>
      <c r="AT324" s="7" t="s">
        <v>146</v>
      </c>
      <c r="AU324" s="7" t="s">
        <v>151</v>
      </c>
      <c r="AY324" s="7" t="s">
        <v>145</v>
      </c>
      <c r="BE324" s="93">
        <f t="shared" si="104"/>
        <v>0</v>
      </c>
      <c r="BF324" s="93">
        <f t="shared" si="105"/>
        <v>0</v>
      </c>
      <c r="BG324" s="93">
        <f t="shared" si="106"/>
        <v>0</v>
      </c>
      <c r="BH324" s="93">
        <f t="shared" si="107"/>
        <v>0</v>
      </c>
      <c r="BI324" s="93">
        <f t="shared" si="108"/>
        <v>0</v>
      </c>
      <c r="BJ324" s="7" t="s">
        <v>151</v>
      </c>
      <c r="BK324" s="94">
        <f t="shared" si="109"/>
        <v>0</v>
      </c>
      <c r="BL324" s="7" t="s">
        <v>210</v>
      </c>
      <c r="BM324" s="7" t="s">
        <v>826</v>
      </c>
    </row>
    <row r="325" spans="2:65" s="1" customFormat="1" ht="31.5" customHeight="1">
      <c r="B325" s="84"/>
      <c r="C325" s="95" t="s">
        <v>827</v>
      </c>
      <c r="D325" s="95" t="s">
        <v>180</v>
      </c>
      <c r="E325" s="96" t="s">
        <v>820</v>
      </c>
      <c r="F325" s="131" t="s">
        <v>821</v>
      </c>
      <c r="G325" s="132"/>
      <c r="H325" s="132"/>
      <c r="I325" s="132"/>
      <c r="J325" s="97" t="s">
        <v>149</v>
      </c>
      <c r="K325" s="98">
        <v>1.663</v>
      </c>
      <c r="L325" s="133"/>
      <c r="M325" s="132"/>
      <c r="N325" s="133">
        <f t="shared" si="100"/>
        <v>0</v>
      </c>
      <c r="O325" s="129"/>
      <c r="P325" s="129"/>
      <c r="Q325" s="129"/>
      <c r="R325" s="89"/>
      <c r="T325" s="90" t="s">
        <v>3</v>
      </c>
      <c r="U325" s="24" t="s">
        <v>39</v>
      </c>
      <c r="V325" s="91">
        <v>0</v>
      </c>
      <c r="W325" s="91">
        <f t="shared" si="101"/>
        <v>0</v>
      </c>
      <c r="X325" s="91">
        <v>0.55</v>
      </c>
      <c r="Y325" s="91">
        <f t="shared" si="102"/>
        <v>0.9146500000000001</v>
      </c>
      <c r="Z325" s="91">
        <v>0</v>
      </c>
      <c r="AA325" s="92">
        <f t="shared" si="103"/>
        <v>0</v>
      </c>
      <c r="AR325" s="7" t="s">
        <v>272</v>
      </c>
      <c r="AT325" s="7" t="s">
        <v>180</v>
      </c>
      <c r="AU325" s="7" t="s">
        <v>151</v>
      </c>
      <c r="AY325" s="7" t="s">
        <v>145</v>
      </c>
      <c r="BE325" s="93">
        <f t="shared" si="104"/>
        <v>0</v>
      </c>
      <c r="BF325" s="93">
        <f t="shared" si="105"/>
        <v>0</v>
      </c>
      <c r="BG325" s="93">
        <f t="shared" si="106"/>
        <v>0</v>
      </c>
      <c r="BH325" s="93">
        <f t="shared" si="107"/>
        <v>0</v>
      </c>
      <c r="BI325" s="93">
        <f t="shared" si="108"/>
        <v>0</v>
      </c>
      <c r="BJ325" s="7" t="s">
        <v>151</v>
      </c>
      <c r="BK325" s="94">
        <f t="shared" si="109"/>
        <v>0</v>
      </c>
      <c r="BL325" s="7" t="s">
        <v>210</v>
      </c>
      <c r="BM325" s="7" t="s">
        <v>828</v>
      </c>
    </row>
    <row r="326" spans="2:65" s="1" customFormat="1" ht="31.5" customHeight="1">
      <c r="B326" s="84"/>
      <c r="C326" s="85" t="s">
        <v>829</v>
      </c>
      <c r="D326" s="85" t="s">
        <v>146</v>
      </c>
      <c r="E326" s="86" t="s">
        <v>830</v>
      </c>
      <c r="F326" s="128" t="s">
        <v>831</v>
      </c>
      <c r="G326" s="129"/>
      <c r="H326" s="129"/>
      <c r="I326" s="129"/>
      <c r="J326" s="87" t="s">
        <v>204</v>
      </c>
      <c r="K326" s="88">
        <v>240</v>
      </c>
      <c r="L326" s="130"/>
      <c r="M326" s="129"/>
      <c r="N326" s="130">
        <f t="shared" si="100"/>
        <v>0</v>
      </c>
      <c r="O326" s="129"/>
      <c r="P326" s="129"/>
      <c r="Q326" s="129"/>
      <c r="R326" s="89"/>
      <c r="T326" s="90" t="s">
        <v>3</v>
      </c>
      <c r="U326" s="24" t="s">
        <v>39</v>
      </c>
      <c r="V326" s="91">
        <v>0.114</v>
      </c>
      <c r="W326" s="91">
        <f t="shared" si="101"/>
        <v>27.36</v>
      </c>
      <c r="X326" s="91">
        <v>0</v>
      </c>
      <c r="Y326" s="91">
        <f t="shared" si="102"/>
        <v>0</v>
      </c>
      <c r="Z326" s="91">
        <v>0</v>
      </c>
      <c r="AA326" s="92">
        <f t="shared" si="103"/>
        <v>0</v>
      </c>
      <c r="AR326" s="7" t="s">
        <v>210</v>
      </c>
      <c r="AT326" s="7" t="s">
        <v>146</v>
      </c>
      <c r="AU326" s="7" t="s">
        <v>151</v>
      </c>
      <c r="AY326" s="7" t="s">
        <v>145</v>
      </c>
      <c r="BE326" s="93">
        <f t="shared" si="104"/>
        <v>0</v>
      </c>
      <c r="BF326" s="93">
        <f t="shared" si="105"/>
        <v>0</v>
      </c>
      <c r="BG326" s="93">
        <f t="shared" si="106"/>
        <v>0</v>
      </c>
      <c r="BH326" s="93">
        <f t="shared" si="107"/>
        <v>0</v>
      </c>
      <c r="BI326" s="93">
        <f t="shared" si="108"/>
        <v>0</v>
      </c>
      <c r="BJ326" s="7" t="s">
        <v>151</v>
      </c>
      <c r="BK326" s="94">
        <f t="shared" si="109"/>
        <v>0</v>
      </c>
      <c r="BL326" s="7" t="s">
        <v>210</v>
      </c>
      <c r="BM326" s="7" t="s">
        <v>832</v>
      </c>
    </row>
    <row r="327" spans="2:65" s="1" customFormat="1" ht="31.5" customHeight="1">
      <c r="B327" s="84"/>
      <c r="C327" s="85" t="s">
        <v>833</v>
      </c>
      <c r="D327" s="85" t="s">
        <v>146</v>
      </c>
      <c r="E327" s="86" t="s">
        <v>834</v>
      </c>
      <c r="F327" s="128" t="s">
        <v>835</v>
      </c>
      <c r="G327" s="129"/>
      <c r="H327" s="129"/>
      <c r="I327" s="129"/>
      <c r="J327" s="87" t="s">
        <v>204</v>
      </c>
      <c r="K327" s="88">
        <v>239.842</v>
      </c>
      <c r="L327" s="130"/>
      <c r="M327" s="129"/>
      <c r="N327" s="130">
        <f t="shared" si="100"/>
        <v>0</v>
      </c>
      <c r="O327" s="129"/>
      <c r="P327" s="129"/>
      <c r="Q327" s="129"/>
      <c r="R327" s="89"/>
      <c r="T327" s="90" t="s">
        <v>3</v>
      </c>
      <c r="U327" s="24" t="s">
        <v>39</v>
      </c>
      <c r="V327" s="91">
        <v>0.066</v>
      </c>
      <c r="W327" s="91">
        <f t="shared" si="101"/>
        <v>15.829572000000002</v>
      </c>
      <c r="X327" s="91">
        <v>0</v>
      </c>
      <c r="Y327" s="91">
        <f t="shared" si="102"/>
        <v>0</v>
      </c>
      <c r="Z327" s="91">
        <v>0</v>
      </c>
      <c r="AA327" s="92">
        <f t="shared" si="103"/>
        <v>0</v>
      </c>
      <c r="AR327" s="7" t="s">
        <v>210</v>
      </c>
      <c r="AT327" s="7" t="s">
        <v>146</v>
      </c>
      <c r="AU327" s="7" t="s">
        <v>151</v>
      </c>
      <c r="AY327" s="7" t="s">
        <v>145</v>
      </c>
      <c r="BE327" s="93">
        <f t="shared" si="104"/>
        <v>0</v>
      </c>
      <c r="BF327" s="93">
        <f t="shared" si="105"/>
        <v>0</v>
      </c>
      <c r="BG327" s="93">
        <f t="shared" si="106"/>
        <v>0</v>
      </c>
      <c r="BH327" s="93">
        <f t="shared" si="107"/>
        <v>0</v>
      </c>
      <c r="BI327" s="93">
        <f t="shared" si="108"/>
        <v>0</v>
      </c>
      <c r="BJ327" s="7" t="s">
        <v>151</v>
      </c>
      <c r="BK327" s="94">
        <f t="shared" si="109"/>
        <v>0</v>
      </c>
      <c r="BL327" s="7" t="s">
        <v>210</v>
      </c>
      <c r="BM327" s="7" t="s">
        <v>836</v>
      </c>
    </row>
    <row r="328" spans="2:65" s="1" customFormat="1" ht="22.5" customHeight="1">
      <c r="B328" s="84"/>
      <c r="C328" s="95" t="s">
        <v>837</v>
      </c>
      <c r="D328" s="95" t="s">
        <v>180</v>
      </c>
      <c r="E328" s="96" t="s">
        <v>838</v>
      </c>
      <c r="F328" s="131" t="s">
        <v>839</v>
      </c>
      <c r="G328" s="132"/>
      <c r="H328" s="132"/>
      <c r="I328" s="132"/>
      <c r="J328" s="97" t="s">
        <v>149</v>
      </c>
      <c r="K328" s="98">
        <v>2.272</v>
      </c>
      <c r="L328" s="133"/>
      <c r="M328" s="132"/>
      <c r="N328" s="133">
        <f t="shared" si="100"/>
        <v>0</v>
      </c>
      <c r="O328" s="129"/>
      <c r="P328" s="129"/>
      <c r="Q328" s="129"/>
      <c r="R328" s="89"/>
      <c r="T328" s="90" t="s">
        <v>3</v>
      </c>
      <c r="U328" s="24" t="s">
        <v>39</v>
      </c>
      <c r="V328" s="91">
        <v>0</v>
      </c>
      <c r="W328" s="91">
        <f t="shared" si="101"/>
        <v>0</v>
      </c>
      <c r="X328" s="91">
        <v>0.55</v>
      </c>
      <c r="Y328" s="91">
        <f t="shared" si="102"/>
        <v>1.2496</v>
      </c>
      <c r="Z328" s="91">
        <v>0</v>
      </c>
      <c r="AA328" s="92">
        <f t="shared" si="103"/>
        <v>0</v>
      </c>
      <c r="AR328" s="7" t="s">
        <v>272</v>
      </c>
      <c r="AT328" s="7" t="s">
        <v>180</v>
      </c>
      <c r="AU328" s="7" t="s">
        <v>151</v>
      </c>
      <c r="AY328" s="7" t="s">
        <v>145</v>
      </c>
      <c r="BE328" s="93">
        <f t="shared" si="104"/>
        <v>0</v>
      </c>
      <c r="BF328" s="93">
        <f t="shared" si="105"/>
        <v>0</v>
      </c>
      <c r="BG328" s="93">
        <f t="shared" si="106"/>
        <v>0</v>
      </c>
      <c r="BH328" s="93">
        <f t="shared" si="107"/>
        <v>0</v>
      </c>
      <c r="BI328" s="93">
        <f t="shared" si="108"/>
        <v>0</v>
      </c>
      <c r="BJ328" s="7" t="s">
        <v>151</v>
      </c>
      <c r="BK328" s="94">
        <f t="shared" si="109"/>
        <v>0</v>
      </c>
      <c r="BL328" s="7" t="s">
        <v>210</v>
      </c>
      <c r="BM328" s="7" t="s">
        <v>840</v>
      </c>
    </row>
    <row r="329" spans="2:65" s="1" customFormat="1" ht="31.5" customHeight="1">
      <c r="B329" s="84"/>
      <c r="C329" s="85" t="s">
        <v>841</v>
      </c>
      <c r="D329" s="85" t="s">
        <v>146</v>
      </c>
      <c r="E329" s="86" t="s">
        <v>842</v>
      </c>
      <c r="F329" s="128" t="s">
        <v>843</v>
      </c>
      <c r="G329" s="129"/>
      <c r="H329" s="129"/>
      <c r="I329" s="129"/>
      <c r="J329" s="87" t="s">
        <v>204</v>
      </c>
      <c r="K329" s="88">
        <v>204.5</v>
      </c>
      <c r="L329" s="130"/>
      <c r="M329" s="129"/>
      <c r="N329" s="130">
        <f t="shared" si="100"/>
        <v>0</v>
      </c>
      <c r="O329" s="129"/>
      <c r="P329" s="129"/>
      <c r="Q329" s="129"/>
      <c r="R329" s="89"/>
      <c r="T329" s="90" t="s">
        <v>3</v>
      </c>
      <c r="U329" s="24" t="s">
        <v>39</v>
      </c>
      <c r="V329" s="91">
        <v>0.056</v>
      </c>
      <c r="W329" s="91">
        <f t="shared" si="101"/>
        <v>11.452</v>
      </c>
      <c r="X329" s="91">
        <v>0</v>
      </c>
      <c r="Y329" s="91">
        <f t="shared" si="102"/>
        <v>0</v>
      </c>
      <c r="Z329" s="91">
        <v>0.007</v>
      </c>
      <c r="AA329" s="92">
        <f t="shared" si="103"/>
        <v>1.4315</v>
      </c>
      <c r="AR329" s="7" t="s">
        <v>210</v>
      </c>
      <c r="AT329" s="7" t="s">
        <v>146</v>
      </c>
      <c r="AU329" s="7" t="s">
        <v>151</v>
      </c>
      <c r="AY329" s="7" t="s">
        <v>145</v>
      </c>
      <c r="BE329" s="93">
        <f t="shared" si="104"/>
        <v>0</v>
      </c>
      <c r="BF329" s="93">
        <f t="shared" si="105"/>
        <v>0</v>
      </c>
      <c r="BG329" s="93">
        <f t="shared" si="106"/>
        <v>0</v>
      </c>
      <c r="BH329" s="93">
        <f t="shared" si="107"/>
        <v>0</v>
      </c>
      <c r="BI329" s="93">
        <f t="shared" si="108"/>
        <v>0</v>
      </c>
      <c r="BJ329" s="7" t="s">
        <v>151</v>
      </c>
      <c r="BK329" s="94">
        <f t="shared" si="109"/>
        <v>0</v>
      </c>
      <c r="BL329" s="7" t="s">
        <v>210</v>
      </c>
      <c r="BM329" s="7" t="s">
        <v>844</v>
      </c>
    </row>
    <row r="330" spans="2:65" s="1" customFormat="1" ht="44.25" customHeight="1">
      <c r="B330" s="84"/>
      <c r="C330" s="85" t="s">
        <v>845</v>
      </c>
      <c r="D330" s="85" t="s">
        <v>146</v>
      </c>
      <c r="E330" s="86" t="s">
        <v>846</v>
      </c>
      <c r="F330" s="128" t="s">
        <v>847</v>
      </c>
      <c r="G330" s="129"/>
      <c r="H330" s="129"/>
      <c r="I330" s="129"/>
      <c r="J330" s="87" t="s">
        <v>204</v>
      </c>
      <c r="K330" s="88">
        <v>27.308</v>
      </c>
      <c r="L330" s="130"/>
      <c r="M330" s="129"/>
      <c r="N330" s="130">
        <f t="shared" si="100"/>
        <v>0</v>
      </c>
      <c r="O330" s="129"/>
      <c r="P330" s="129"/>
      <c r="Q330" s="129"/>
      <c r="R330" s="89"/>
      <c r="T330" s="90" t="s">
        <v>3</v>
      </c>
      <c r="U330" s="24" t="s">
        <v>39</v>
      </c>
      <c r="V330" s="91">
        <v>0.138</v>
      </c>
      <c r="W330" s="91">
        <f t="shared" si="101"/>
        <v>3.768504</v>
      </c>
      <c r="X330" s="91">
        <v>0</v>
      </c>
      <c r="Y330" s="91">
        <f t="shared" si="102"/>
        <v>0</v>
      </c>
      <c r="Z330" s="91">
        <v>0.017</v>
      </c>
      <c r="AA330" s="92">
        <f t="shared" si="103"/>
        <v>0.46423600000000004</v>
      </c>
      <c r="AR330" s="7" t="s">
        <v>210</v>
      </c>
      <c r="AT330" s="7" t="s">
        <v>146</v>
      </c>
      <c r="AU330" s="7" t="s">
        <v>151</v>
      </c>
      <c r="AY330" s="7" t="s">
        <v>145</v>
      </c>
      <c r="BE330" s="93">
        <f t="shared" si="104"/>
        <v>0</v>
      </c>
      <c r="BF330" s="93">
        <f t="shared" si="105"/>
        <v>0</v>
      </c>
      <c r="BG330" s="93">
        <f t="shared" si="106"/>
        <v>0</v>
      </c>
      <c r="BH330" s="93">
        <f t="shared" si="107"/>
        <v>0</v>
      </c>
      <c r="BI330" s="93">
        <f t="shared" si="108"/>
        <v>0</v>
      </c>
      <c r="BJ330" s="7" t="s">
        <v>151</v>
      </c>
      <c r="BK330" s="94">
        <f t="shared" si="109"/>
        <v>0</v>
      </c>
      <c r="BL330" s="7" t="s">
        <v>210</v>
      </c>
      <c r="BM330" s="7" t="s">
        <v>848</v>
      </c>
    </row>
    <row r="331" spans="2:65" s="1" customFormat="1" ht="31.5" customHeight="1">
      <c r="B331" s="84"/>
      <c r="C331" s="85" t="s">
        <v>849</v>
      </c>
      <c r="D331" s="85" t="s">
        <v>146</v>
      </c>
      <c r="E331" s="86" t="s">
        <v>850</v>
      </c>
      <c r="F331" s="128" t="s">
        <v>851</v>
      </c>
      <c r="G331" s="129"/>
      <c r="H331" s="129"/>
      <c r="I331" s="129"/>
      <c r="J331" s="87" t="s">
        <v>149</v>
      </c>
      <c r="K331" s="88">
        <v>14.16</v>
      </c>
      <c r="L331" s="130"/>
      <c r="M331" s="129"/>
      <c r="N331" s="130">
        <f t="shared" si="100"/>
        <v>0</v>
      </c>
      <c r="O331" s="129"/>
      <c r="P331" s="129"/>
      <c r="Q331" s="129"/>
      <c r="R331" s="89"/>
      <c r="T331" s="90" t="s">
        <v>3</v>
      </c>
      <c r="U331" s="24" t="s">
        <v>39</v>
      </c>
      <c r="V331" s="91">
        <v>0</v>
      </c>
      <c r="W331" s="91">
        <f t="shared" si="101"/>
        <v>0</v>
      </c>
      <c r="X331" s="91">
        <v>0.02357</v>
      </c>
      <c r="Y331" s="91">
        <f t="shared" si="102"/>
        <v>0.3337512</v>
      </c>
      <c r="Z331" s="91">
        <v>0</v>
      </c>
      <c r="AA331" s="92">
        <f t="shared" si="103"/>
        <v>0</v>
      </c>
      <c r="AR331" s="7" t="s">
        <v>210</v>
      </c>
      <c r="AT331" s="7" t="s">
        <v>146</v>
      </c>
      <c r="AU331" s="7" t="s">
        <v>151</v>
      </c>
      <c r="AY331" s="7" t="s">
        <v>145</v>
      </c>
      <c r="BE331" s="93">
        <f t="shared" si="104"/>
        <v>0</v>
      </c>
      <c r="BF331" s="93">
        <f t="shared" si="105"/>
        <v>0</v>
      </c>
      <c r="BG331" s="93">
        <f t="shared" si="106"/>
        <v>0</v>
      </c>
      <c r="BH331" s="93">
        <f t="shared" si="107"/>
        <v>0</v>
      </c>
      <c r="BI331" s="93">
        <f t="shared" si="108"/>
        <v>0</v>
      </c>
      <c r="BJ331" s="7" t="s">
        <v>151</v>
      </c>
      <c r="BK331" s="94">
        <f t="shared" si="109"/>
        <v>0</v>
      </c>
      <c r="BL331" s="7" t="s">
        <v>210</v>
      </c>
      <c r="BM331" s="7" t="s">
        <v>852</v>
      </c>
    </row>
    <row r="332" spans="2:65" s="1" customFormat="1" ht="31.5" customHeight="1">
      <c r="B332" s="84"/>
      <c r="C332" s="85" t="s">
        <v>853</v>
      </c>
      <c r="D332" s="85" t="s">
        <v>146</v>
      </c>
      <c r="E332" s="86" t="s">
        <v>854</v>
      </c>
      <c r="F332" s="128" t="s">
        <v>855</v>
      </c>
      <c r="G332" s="129"/>
      <c r="H332" s="129"/>
      <c r="I332" s="129"/>
      <c r="J332" s="87" t="s">
        <v>204</v>
      </c>
      <c r="K332" s="88">
        <v>106.5</v>
      </c>
      <c r="L332" s="130"/>
      <c r="M332" s="129"/>
      <c r="N332" s="130">
        <f t="shared" si="100"/>
        <v>0</v>
      </c>
      <c r="O332" s="129"/>
      <c r="P332" s="129"/>
      <c r="Q332" s="129"/>
      <c r="R332" s="89"/>
      <c r="T332" s="90" t="s">
        <v>3</v>
      </c>
      <c r="U332" s="24" t="s">
        <v>39</v>
      </c>
      <c r="V332" s="91">
        <v>0.184</v>
      </c>
      <c r="W332" s="91">
        <f t="shared" si="101"/>
        <v>19.596</v>
      </c>
      <c r="X332" s="91">
        <v>0</v>
      </c>
      <c r="Y332" s="91">
        <f t="shared" si="102"/>
        <v>0</v>
      </c>
      <c r="Z332" s="91">
        <v>0.018</v>
      </c>
      <c r="AA332" s="92">
        <f t="shared" si="103"/>
        <v>1.9169999999999998</v>
      </c>
      <c r="AR332" s="7" t="s">
        <v>210</v>
      </c>
      <c r="AT332" s="7" t="s">
        <v>146</v>
      </c>
      <c r="AU332" s="7" t="s">
        <v>151</v>
      </c>
      <c r="AY332" s="7" t="s">
        <v>145</v>
      </c>
      <c r="BE332" s="93">
        <f t="shared" si="104"/>
        <v>0</v>
      </c>
      <c r="BF332" s="93">
        <f t="shared" si="105"/>
        <v>0</v>
      </c>
      <c r="BG332" s="93">
        <f t="shared" si="106"/>
        <v>0</v>
      </c>
      <c r="BH332" s="93">
        <f t="shared" si="107"/>
        <v>0</v>
      </c>
      <c r="BI332" s="93">
        <f t="shared" si="108"/>
        <v>0</v>
      </c>
      <c r="BJ332" s="7" t="s">
        <v>151</v>
      </c>
      <c r="BK332" s="94">
        <f t="shared" si="109"/>
        <v>0</v>
      </c>
      <c r="BL332" s="7" t="s">
        <v>210</v>
      </c>
      <c r="BM332" s="7" t="s">
        <v>856</v>
      </c>
    </row>
    <row r="333" spans="2:65" s="1" customFormat="1" ht="31.5" customHeight="1">
      <c r="B333" s="84"/>
      <c r="C333" s="85" t="s">
        <v>857</v>
      </c>
      <c r="D333" s="85" t="s">
        <v>146</v>
      </c>
      <c r="E333" s="86" t="s">
        <v>858</v>
      </c>
      <c r="F333" s="128" t="s">
        <v>859</v>
      </c>
      <c r="G333" s="129"/>
      <c r="H333" s="129"/>
      <c r="I333" s="129"/>
      <c r="J333" s="87" t="s">
        <v>204</v>
      </c>
      <c r="K333" s="88">
        <v>132.2</v>
      </c>
      <c r="L333" s="130"/>
      <c r="M333" s="129"/>
      <c r="N333" s="130">
        <f t="shared" si="100"/>
        <v>0</v>
      </c>
      <c r="O333" s="129"/>
      <c r="P333" s="129"/>
      <c r="Q333" s="129"/>
      <c r="R333" s="89"/>
      <c r="T333" s="90" t="s">
        <v>3</v>
      </c>
      <c r="U333" s="24" t="s">
        <v>39</v>
      </c>
      <c r="V333" s="91">
        <v>0.214</v>
      </c>
      <c r="W333" s="91">
        <f t="shared" si="101"/>
        <v>28.290799999999997</v>
      </c>
      <c r="X333" s="91">
        <v>0.01161</v>
      </c>
      <c r="Y333" s="91">
        <f t="shared" si="102"/>
        <v>1.534842</v>
      </c>
      <c r="Z333" s="91">
        <v>0</v>
      </c>
      <c r="AA333" s="92">
        <f t="shared" si="103"/>
        <v>0</v>
      </c>
      <c r="AR333" s="7" t="s">
        <v>210</v>
      </c>
      <c r="AT333" s="7" t="s">
        <v>146</v>
      </c>
      <c r="AU333" s="7" t="s">
        <v>151</v>
      </c>
      <c r="AY333" s="7" t="s">
        <v>145</v>
      </c>
      <c r="BE333" s="93">
        <f t="shared" si="104"/>
        <v>0</v>
      </c>
      <c r="BF333" s="93">
        <f t="shared" si="105"/>
        <v>0</v>
      </c>
      <c r="BG333" s="93">
        <f t="shared" si="106"/>
        <v>0</v>
      </c>
      <c r="BH333" s="93">
        <f t="shared" si="107"/>
        <v>0</v>
      </c>
      <c r="BI333" s="93">
        <f t="shared" si="108"/>
        <v>0</v>
      </c>
      <c r="BJ333" s="7" t="s">
        <v>151</v>
      </c>
      <c r="BK333" s="94">
        <f t="shared" si="109"/>
        <v>0</v>
      </c>
      <c r="BL333" s="7" t="s">
        <v>210</v>
      </c>
      <c r="BM333" s="7" t="s">
        <v>860</v>
      </c>
    </row>
    <row r="334" spans="2:65" s="1" customFormat="1" ht="44.25" customHeight="1">
      <c r="B334" s="84"/>
      <c r="C334" s="85" t="s">
        <v>861</v>
      </c>
      <c r="D334" s="85" t="s">
        <v>146</v>
      </c>
      <c r="E334" s="86" t="s">
        <v>862</v>
      </c>
      <c r="F334" s="128" t="s">
        <v>863</v>
      </c>
      <c r="G334" s="129"/>
      <c r="H334" s="129"/>
      <c r="I334" s="129"/>
      <c r="J334" s="87" t="s">
        <v>204</v>
      </c>
      <c r="K334" s="88">
        <v>64.95</v>
      </c>
      <c r="L334" s="130"/>
      <c r="M334" s="129"/>
      <c r="N334" s="130">
        <f t="shared" si="100"/>
        <v>0</v>
      </c>
      <c r="O334" s="129"/>
      <c r="P334" s="129"/>
      <c r="Q334" s="129"/>
      <c r="R334" s="89"/>
      <c r="T334" s="90" t="s">
        <v>3</v>
      </c>
      <c r="U334" s="24" t="s">
        <v>39</v>
      </c>
      <c r="V334" s="91">
        <v>0.217</v>
      </c>
      <c r="W334" s="91">
        <f t="shared" si="101"/>
        <v>14.09415</v>
      </c>
      <c r="X334" s="91">
        <v>0.03723</v>
      </c>
      <c r="Y334" s="91">
        <f t="shared" si="102"/>
        <v>2.4180885</v>
      </c>
      <c r="Z334" s="91">
        <v>0</v>
      </c>
      <c r="AA334" s="92">
        <f t="shared" si="103"/>
        <v>0</v>
      </c>
      <c r="AR334" s="7" t="s">
        <v>210</v>
      </c>
      <c r="AT334" s="7" t="s">
        <v>146</v>
      </c>
      <c r="AU334" s="7" t="s">
        <v>151</v>
      </c>
      <c r="AY334" s="7" t="s">
        <v>145</v>
      </c>
      <c r="BE334" s="93">
        <f t="shared" si="104"/>
        <v>0</v>
      </c>
      <c r="BF334" s="93">
        <f t="shared" si="105"/>
        <v>0</v>
      </c>
      <c r="BG334" s="93">
        <f t="shared" si="106"/>
        <v>0</v>
      </c>
      <c r="BH334" s="93">
        <f t="shared" si="107"/>
        <v>0</v>
      </c>
      <c r="BI334" s="93">
        <f t="shared" si="108"/>
        <v>0</v>
      </c>
      <c r="BJ334" s="7" t="s">
        <v>151</v>
      </c>
      <c r="BK334" s="94">
        <f t="shared" si="109"/>
        <v>0</v>
      </c>
      <c r="BL334" s="7" t="s">
        <v>210</v>
      </c>
      <c r="BM334" s="7" t="s">
        <v>864</v>
      </c>
    </row>
    <row r="335" spans="2:65" s="1" customFormat="1" ht="44.25" customHeight="1">
      <c r="B335" s="84"/>
      <c r="C335" s="85" t="s">
        <v>865</v>
      </c>
      <c r="D335" s="85" t="s">
        <v>146</v>
      </c>
      <c r="E335" s="86" t="s">
        <v>866</v>
      </c>
      <c r="F335" s="128" t="s">
        <v>867</v>
      </c>
      <c r="G335" s="129"/>
      <c r="H335" s="129"/>
      <c r="I335" s="129"/>
      <c r="J335" s="87" t="s">
        <v>204</v>
      </c>
      <c r="K335" s="88">
        <v>146</v>
      </c>
      <c r="L335" s="130"/>
      <c r="M335" s="129"/>
      <c r="N335" s="130">
        <f t="shared" si="100"/>
        <v>0</v>
      </c>
      <c r="O335" s="129"/>
      <c r="P335" s="129"/>
      <c r="Q335" s="129"/>
      <c r="R335" s="89"/>
      <c r="T335" s="90" t="s">
        <v>3</v>
      </c>
      <c r="U335" s="24" t="s">
        <v>39</v>
      </c>
      <c r="V335" s="91">
        <v>0.075</v>
      </c>
      <c r="W335" s="91">
        <f t="shared" si="101"/>
        <v>10.95</v>
      </c>
      <c r="X335" s="91">
        <v>0</v>
      </c>
      <c r="Y335" s="91">
        <f t="shared" si="102"/>
        <v>0</v>
      </c>
      <c r="Z335" s="91">
        <v>0.014</v>
      </c>
      <c r="AA335" s="92">
        <f t="shared" si="103"/>
        <v>2.044</v>
      </c>
      <c r="AR335" s="7" t="s">
        <v>210</v>
      </c>
      <c r="AT335" s="7" t="s">
        <v>146</v>
      </c>
      <c r="AU335" s="7" t="s">
        <v>151</v>
      </c>
      <c r="AY335" s="7" t="s">
        <v>145</v>
      </c>
      <c r="BE335" s="93">
        <f t="shared" si="104"/>
        <v>0</v>
      </c>
      <c r="BF335" s="93">
        <f t="shared" si="105"/>
        <v>0</v>
      </c>
      <c r="BG335" s="93">
        <f t="shared" si="106"/>
        <v>0</v>
      </c>
      <c r="BH335" s="93">
        <f t="shared" si="107"/>
        <v>0</v>
      </c>
      <c r="BI335" s="93">
        <f t="shared" si="108"/>
        <v>0</v>
      </c>
      <c r="BJ335" s="7" t="s">
        <v>151</v>
      </c>
      <c r="BK335" s="94">
        <f t="shared" si="109"/>
        <v>0</v>
      </c>
      <c r="BL335" s="7" t="s">
        <v>210</v>
      </c>
      <c r="BM335" s="7" t="s">
        <v>868</v>
      </c>
    </row>
    <row r="336" spans="2:65" s="1" customFormat="1" ht="31.5" customHeight="1">
      <c r="B336" s="84"/>
      <c r="C336" s="85" t="s">
        <v>869</v>
      </c>
      <c r="D336" s="85" t="s">
        <v>146</v>
      </c>
      <c r="E336" s="86" t="s">
        <v>870</v>
      </c>
      <c r="F336" s="128" t="s">
        <v>871</v>
      </c>
      <c r="G336" s="129"/>
      <c r="H336" s="129"/>
      <c r="I336" s="129"/>
      <c r="J336" s="87" t="s">
        <v>391</v>
      </c>
      <c r="K336" s="88">
        <v>240</v>
      </c>
      <c r="L336" s="130"/>
      <c r="M336" s="129"/>
      <c r="N336" s="130">
        <f t="shared" si="100"/>
        <v>0</v>
      </c>
      <c r="O336" s="129"/>
      <c r="P336" s="129"/>
      <c r="Q336" s="129"/>
      <c r="R336" s="89"/>
      <c r="T336" s="90" t="s">
        <v>3</v>
      </c>
      <c r="U336" s="24" t="s">
        <v>39</v>
      </c>
      <c r="V336" s="91">
        <v>0.112</v>
      </c>
      <c r="W336" s="91">
        <f t="shared" si="101"/>
        <v>26.88</v>
      </c>
      <c r="X336" s="91">
        <v>0.00017</v>
      </c>
      <c r="Y336" s="91">
        <f t="shared" si="102"/>
        <v>0.0408</v>
      </c>
      <c r="Z336" s="91">
        <v>0</v>
      </c>
      <c r="AA336" s="92">
        <f t="shared" si="103"/>
        <v>0</v>
      </c>
      <c r="AR336" s="7" t="s">
        <v>210</v>
      </c>
      <c r="AT336" s="7" t="s">
        <v>146</v>
      </c>
      <c r="AU336" s="7" t="s">
        <v>151</v>
      </c>
      <c r="AY336" s="7" t="s">
        <v>145</v>
      </c>
      <c r="BE336" s="93">
        <f t="shared" si="104"/>
        <v>0</v>
      </c>
      <c r="BF336" s="93">
        <f t="shared" si="105"/>
        <v>0</v>
      </c>
      <c r="BG336" s="93">
        <f t="shared" si="106"/>
        <v>0</v>
      </c>
      <c r="BH336" s="93">
        <f t="shared" si="107"/>
        <v>0</v>
      </c>
      <c r="BI336" s="93">
        <f t="shared" si="108"/>
        <v>0</v>
      </c>
      <c r="BJ336" s="7" t="s">
        <v>151</v>
      </c>
      <c r="BK336" s="94">
        <f t="shared" si="109"/>
        <v>0</v>
      </c>
      <c r="BL336" s="7" t="s">
        <v>210</v>
      </c>
      <c r="BM336" s="7" t="s">
        <v>872</v>
      </c>
    </row>
    <row r="337" spans="2:65" s="1" customFormat="1" ht="31.5" customHeight="1">
      <c r="B337" s="84"/>
      <c r="C337" s="95" t="s">
        <v>873</v>
      </c>
      <c r="D337" s="95" t="s">
        <v>180</v>
      </c>
      <c r="E337" s="96" t="s">
        <v>812</v>
      </c>
      <c r="F337" s="131" t="s">
        <v>813</v>
      </c>
      <c r="G337" s="132"/>
      <c r="H337" s="132"/>
      <c r="I337" s="132"/>
      <c r="J337" s="97" t="s">
        <v>149</v>
      </c>
      <c r="K337" s="98">
        <v>2.774</v>
      </c>
      <c r="L337" s="133"/>
      <c r="M337" s="132"/>
      <c r="N337" s="133">
        <f t="shared" si="100"/>
        <v>0</v>
      </c>
      <c r="O337" s="129"/>
      <c r="P337" s="129"/>
      <c r="Q337" s="129"/>
      <c r="R337" s="89"/>
      <c r="T337" s="90" t="s">
        <v>3</v>
      </c>
      <c r="U337" s="24" t="s">
        <v>39</v>
      </c>
      <c r="V337" s="91">
        <v>0</v>
      </c>
      <c r="W337" s="91">
        <f t="shared" si="101"/>
        <v>0</v>
      </c>
      <c r="X337" s="91">
        <v>0.55</v>
      </c>
      <c r="Y337" s="91">
        <f t="shared" si="102"/>
        <v>1.5257</v>
      </c>
      <c r="Z337" s="91">
        <v>0</v>
      </c>
      <c r="AA337" s="92">
        <f t="shared" si="103"/>
        <v>0</v>
      </c>
      <c r="AR337" s="7" t="s">
        <v>272</v>
      </c>
      <c r="AT337" s="7" t="s">
        <v>180</v>
      </c>
      <c r="AU337" s="7" t="s">
        <v>151</v>
      </c>
      <c r="AY337" s="7" t="s">
        <v>145</v>
      </c>
      <c r="BE337" s="93">
        <f t="shared" si="104"/>
        <v>0</v>
      </c>
      <c r="BF337" s="93">
        <f t="shared" si="105"/>
        <v>0</v>
      </c>
      <c r="BG337" s="93">
        <f t="shared" si="106"/>
        <v>0</v>
      </c>
      <c r="BH337" s="93">
        <f t="shared" si="107"/>
        <v>0</v>
      </c>
      <c r="BI337" s="93">
        <f t="shared" si="108"/>
        <v>0</v>
      </c>
      <c r="BJ337" s="7" t="s">
        <v>151</v>
      </c>
      <c r="BK337" s="94">
        <f t="shared" si="109"/>
        <v>0</v>
      </c>
      <c r="BL337" s="7" t="s">
        <v>210</v>
      </c>
      <c r="BM337" s="7" t="s">
        <v>874</v>
      </c>
    </row>
    <row r="338" spans="2:65" s="1" customFormat="1" ht="31.5" customHeight="1">
      <c r="B338" s="84"/>
      <c r="C338" s="85" t="s">
        <v>875</v>
      </c>
      <c r="D338" s="85" t="s">
        <v>146</v>
      </c>
      <c r="E338" s="86" t="s">
        <v>876</v>
      </c>
      <c r="F338" s="128" t="s">
        <v>877</v>
      </c>
      <c r="G338" s="129"/>
      <c r="H338" s="129"/>
      <c r="I338" s="129"/>
      <c r="J338" s="87" t="s">
        <v>391</v>
      </c>
      <c r="K338" s="88">
        <v>44.02</v>
      </c>
      <c r="L338" s="130"/>
      <c r="M338" s="129"/>
      <c r="N338" s="130">
        <f t="shared" si="100"/>
        <v>0</v>
      </c>
      <c r="O338" s="129"/>
      <c r="P338" s="129"/>
      <c r="Q338" s="129"/>
      <c r="R338" s="89"/>
      <c r="T338" s="90" t="s">
        <v>3</v>
      </c>
      <c r="U338" s="24" t="s">
        <v>39</v>
      </c>
      <c r="V338" s="91">
        <v>0.18</v>
      </c>
      <c r="W338" s="91">
        <f t="shared" si="101"/>
        <v>7.9236</v>
      </c>
      <c r="X338" s="91">
        <v>0.00017</v>
      </c>
      <c r="Y338" s="91">
        <f t="shared" si="102"/>
        <v>0.007483400000000001</v>
      </c>
      <c r="Z338" s="91">
        <v>0</v>
      </c>
      <c r="AA338" s="92">
        <f t="shared" si="103"/>
        <v>0</v>
      </c>
      <c r="AR338" s="7" t="s">
        <v>210</v>
      </c>
      <c r="AT338" s="7" t="s">
        <v>146</v>
      </c>
      <c r="AU338" s="7" t="s">
        <v>151</v>
      </c>
      <c r="AY338" s="7" t="s">
        <v>145</v>
      </c>
      <c r="BE338" s="93">
        <f t="shared" si="104"/>
        <v>0</v>
      </c>
      <c r="BF338" s="93">
        <f t="shared" si="105"/>
        <v>0</v>
      </c>
      <c r="BG338" s="93">
        <f t="shared" si="106"/>
        <v>0</v>
      </c>
      <c r="BH338" s="93">
        <f t="shared" si="107"/>
        <v>0</v>
      </c>
      <c r="BI338" s="93">
        <f t="shared" si="108"/>
        <v>0</v>
      </c>
      <c r="BJ338" s="7" t="s">
        <v>151</v>
      </c>
      <c r="BK338" s="94">
        <f t="shared" si="109"/>
        <v>0</v>
      </c>
      <c r="BL338" s="7" t="s">
        <v>210</v>
      </c>
      <c r="BM338" s="7" t="s">
        <v>878</v>
      </c>
    </row>
    <row r="339" spans="2:65" s="1" customFormat="1" ht="31.5" customHeight="1">
      <c r="B339" s="84"/>
      <c r="C339" s="95" t="s">
        <v>879</v>
      </c>
      <c r="D339" s="95" t="s">
        <v>180</v>
      </c>
      <c r="E339" s="96" t="s">
        <v>880</v>
      </c>
      <c r="F339" s="131" t="s">
        <v>881</v>
      </c>
      <c r="G339" s="132"/>
      <c r="H339" s="132"/>
      <c r="I339" s="132"/>
      <c r="J339" s="97" t="s">
        <v>149</v>
      </c>
      <c r="K339" s="98">
        <v>1.742</v>
      </c>
      <c r="L339" s="133"/>
      <c r="M339" s="132"/>
      <c r="N339" s="133">
        <f t="shared" si="100"/>
        <v>0</v>
      </c>
      <c r="O339" s="129"/>
      <c r="P339" s="129"/>
      <c r="Q339" s="129"/>
      <c r="R339" s="89"/>
      <c r="T339" s="90" t="s">
        <v>3</v>
      </c>
      <c r="U339" s="24" t="s">
        <v>39</v>
      </c>
      <c r="V339" s="91">
        <v>0</v>
      </c>
      <c r="W339" s="91">
        <f t="shared" si="101"/>
        <v>0</v>
      </c>
      <c r="X339" s="91">
        <v>0.55</v>
      </c>
      <c r="Y339" s="91">
        <f t="shared" si="102"/>
        <v>0.9581000000000001</v>
      </c>
      <c r="Z339" s="91">
        <v>0</v>
      </c>
      <c r="AA339" s="92">
        <f t="shared" si="103"/>
        <v>0</v>
      </c>
      <c r="AR339" s="7" t="s">
        <v>272</v>
      </c>
      <c r="AT339" s="7" t="s">
        <v>180</v>
      </c>
      <c r="AU339" s="7" t="s">
        <v>151</v>
      </c>
      <c r="AY339" s="7" t="s">
        <v>145</v>
      </c>
      <c r="BE339" s="93">
        <f t="shared" si="104"/>
        <v>0</v>
      </c>
      <c r="BF339" s="93">
        <f t="shared" si="105"/>
        <v>0</v>
      </c>
      <c r="BG339" s="93">
        <f t="shared" si="106"/>
        <v>0</v>
      </c>
      <c r="BH339" s="93">
        <f t="shared" si="107"/>
        <v>0</v>
      </c>
      <c r="BI339" s="93">
        <f t="shared" si="108"/>
        <v>0</v>
      </c>
      <c r="BJ339" s="7" t="s">
        <v>151</v>
      </c>
      <c r="BK339" s="94">
        <f t="shared" si="109"/>
        <v>0</v>
      </c>
      <c r="BL339" s="7" t="s">
        <v>210</v>
      </c>
      <c r="BM339" s="7" t="s">
        <v>882</v>
      </c>
    </row>
    <row r="340" spans="2:65" s="1" customFormat="1" ht="31.5" customHeight="1">
      <c r="B340" s="84"/>
      <c r="C340" s="85" t="s">
        <v>883</v>
      </c>
      <c r="D340" s="85" t="s">
        <v>146</v>
      </c>
      <c r="E340" s="86" t="s">
        <v>884</v>
      </c>
      <c r="F340" s="128" t="s">
        <v>885</v>
      </c>
      <c r="G340" s="129"/>
      <c r="H340" s="129"/>
      <c r="I340" s="129"/>
      <c r="J340" s="87" t="s">
        <v>391</v>
      </c>
      <c r="K340" s="88">
        <v>222</v>
      </c>
      <c r="L340" s="130"/>
      <c r="M340" s="129"/>
      <c r="N340" s="130">
        <f t="shared" si="100"/>
        <v>0</v>
      </c>
      <c r="O340" s="129"/>
      <c r="P340" s="129"/>
      <c r="Q340" s="129"/>
      <c r="R340" s="89"/>
      <c r="T340" s="90" t="s">
        <v>3</v>
      </c>
      <c r="U340" s="24" t="s">
        <v>39</v>
      </c>
      <c r="V340" s="91">
        <v>0.12</v>
      </c>
      <c r="W340" s="91">
        <f t="shared" si="101"/>
        <v>26.64</v>
      </c>
      <c r="X340" s="91">
        <v>0.00017</v>
      </c>
      <c r="Y340" s="91">
        <f t="shared" si="102"/>
        <v>0.03774</v>
      </c>
      <c r="Z340" s="91">
        <v>0.017</v>
      </c>
      <c r="AA340" s="92">
        <f t="shared" si="103"/>
        <v>3.7740000000000005</v>
      </c>
      <c r="AR340" s="7" t="s">
        <v>210</v>
      </c>
      <c r="AT340" s="7" t="s">
        <v>146</v>
      </c>
      <c r="AU340" s="7" t="s">
        <v>151</v>
      </c>
      <c r="AY340" s="7" t="s">
        <v>145</v>
      </c>
      <c r="BE340" s="93">
        <f t="shared" si="104"/>
        <v>0</v>
      </c>
      <c r="BF340" s="93">
        <f t="shared" si="105"/>
        <v>0</v>
      </c>
      <c r="BG340" s="93">
        <f t="shared" si="106"/>
        <v>0</v>
      </c>
      <c r="BH340" s="93">
        <f t="shared" si="107"/>
        <v>0</v>
      </c>
      <c r="BI340" s="93">
        <f t="shared" si="108"/>
        <v>0</v>
      </c>
      <c r="BJ340" s="7" t="s">
        <v>151</v>
      </c>
      <c r="BK340" s="94">
        <f t="shared" si="109"/>
        <v>0</v>
      </c>
      <c r="BL340" s="7" t="s">
        <v>210</v>
      </c>
      <c r="BM340" s="7" t="s">
        <v>886</v>
      </c>
    </row>
    <row r="341" spans="2:65" s="1" customFormat="1" ht="44.25" customHeight="1">
      <c r="B341" s="84"/>
      <c r="C341" s="85" t="s">
        <v>887</v>
      </c>
      <c r="D341" s="85" t="s">
        <v>146</v>
      </c>
      <c r="E341" s="86" t="s">
        <v>888</v>
      </c>
      <c r="F341" s="128" t="s">
        <v>889</v>
      </c>
      <c r="G341" s="129"/>
      <c r="H341" s="129"/>
      <c r="I341" s="129"/>
      <c r="J341" s="87" t="s">
        <v>204</v>
      </c>
      <c r="K341" s="88">
        <v>146.2</v>
      </c>
      <c r="L341" s="130"/>
      <c r="M341" s="129"/>
      <c r="N341" s="130">
        <f t="shared" si="100"/>
        <v>0</v>
      </c>
      <c r="O341" s="129"/>
      <c r="P341" s="129"/>
      <c r="Q341" s="129"/>
      <c r="R341" s="89"/>
      <c r="T341" s="90" t="s">
        <v>3</v>
      </c>
      <c r="U341" s="24" t="s">
        <v>39</v>
      </c>
      <c r="V341" s="91">
        <v>0.129</v>
      </c>
      <c r="W341" s="91">
        <f t="shared" si="101"/>
        <v>18.8598</v>
      </c>
      <c r="X341" s="91">
        <v>0.00017</v>
      </c>
      <c r="Y341" s="91">
        <f t="shared" si="102"/>
        <v>0.024854</v>
      </c>
      <c r="Z341" s="91">
        <v>0.04</v>
      </c>
      <c r="AA341" s="92">
        <f t="shared" si="103"/>
        <v>5.848</v>
      </c>
      <c r="AR341" s="7" t="s">
        <v>210</v>
      </c>
      <c r="AT341" s="7" t="s">
        <v>146</v>
      </c>
      <c r="AU341" s="7" t="s">
        <v>151</v>
      </c>
      <c r="AY341" s="7" t="s">
        <v>145</v>
      </c>
      <c r="BE341" s="93">
        <f t="shared" si="104"/>
        <v>0</v>
      </c>
      <c r="BF341" s="93">
        <f t="shared" si="105"/>
        <v>0</v>
      </c>
      <c r="BG341" s="93">
        <f t="shared" si="106"/>
        <v>0</v>
      </c>
      <c r="BH341" s="93">
        <f t="shared" si="107"/>
        <v>0</v>
      </c>
      <c r="BI341" s="93">
        <f t="shared" si="108"/>
        <v>0</v>
      </c>
      <c r="BJ341" s="7" t="s">
        <v>151</v>
      </c>
      <c r="BK341" s="94">
        <f t="shared" si="109"/>
        <v>0</v>
      </c>
      <c r="BL341" s="7" t="s">
        <v>210</v>
      </c>
      <c r="BM341" s="7" t="s">
        <v>890</v>
      </c>
    </row>
    <row r="342" spans="2:65" s="1" customFormat="1" ht="31.5" customHeight="1">
      <c r="B342" s="84"/>
      <c r="C342" s="85" t="s">
        <v>891</v>
      </c>
      <c r="D342" s="85" t="s">
        <v>146</v>
      </c>
      <c r="E342" s="86" t="s">
        <v>892</v>
      </c>
      <c r="F342" s="128" t="s">
        <v>893</v>
      </c>
      <c r="G342" s="129"/>
      <c r="H342" s="129"/>
      <c r="I342" s="129"/>
      <c r="J342" s="87" t="s">
        <v>195</v>
      </c>
      <c r="K342" s="88">
        <v>14.763</v>
      </c>
      <c r="L342" s="130"/>
      <c r="M342" s="129"/>
      <c r="N342" s="130">
        <f t="shared" si="100"/>
        <v>0</v>
      </c>
      <c r="O342" s="129"/>
      <c r="P342" s="129"/>
      <c r="Q342" s="129"/>
      <c r="R342" s="89"/>
      <c r="T342" s="90" t="s">
        <v>3</v>
      </c>
      <c r="U342" s="24" t="s">
        <v>39</v>
      </c>
      <c r="V342" s="91">
        <v>1.713</v>
      </c>
      <c r="W342" s="91">
        <f t="shared" si="101"/>
        <v>25.289019</v>
      </c>
      <c r="X342" s="91">
        <v>0</v>
      </c>
      <c r="Y342" s="91">
        <f t="shared" si="102"/>
        <v>0</v>
      </c>
      <c r="Z342" s="91">
        <v>0</v>
      </c>
      <c r="AA342" s="92">
        <f t="shared" si="103"/>
        <v>0</v>
      </c>
      <c r="AR342" s="7" t="s">
        <v>210</v>
      </c>
      <c r="AT342" s="7" t="s">
        <v>146</v>
      </c>
      <c r="AU342" s="7" t="s">
        <v>151</v>
      </c>
      <c r="AY342" s="7" t="s">
        <v>145</v>
      </c>
      <c r="BE342" s="93">
        <f t="shared" si="104"/>
        <v>0</v>
      </c>
      <c r="BF342" s="93">
        <f t="shared" si="105"/>
        <v>0</v>
      </c>
      <c r="BG342" s="93">
        <f t="shared" si="106"/>
        <v>0</v>
      </c>
      <c r="BH342" s="93">
        <f t="shared" si="107"/>
        <v>0</v>
      </c>
      <c r="BI342" s="93">
        <f t="shared" si="108"/>
        <v>0</v>
      </c>
      <c r="BJ342" s="7" t="s">
        <v>151</v>
      </c>
      <c r="BK342" s="94">
        <f t="shared" si="109"/>
        <v>0</v>
      </c>
      <c r="BL342" s="7" t="s">
        <v>210</v>
      </c>
      <c r="BM342" s="7" t="s">
        <v>894</v>
      </c>
    </row>
    <row r="343" spans="2:63" s="5" customFormat="1" ht="29.25" customHeight="1">
      <c r="B343" s="73"/>
      <c r="C343" s="74"/>
      <c r="D343" s="83" t="s">
        <v>119</v>
      </c>
      <c r="E343" s="83"/>
      <c r="F343" s="83"/>
      <c r="G343" s="83"/>
      <c r="H343" s="83"/>
      <c r="I343" s="83"/>
      <c r="J343" s="83"/>
      <c r="K343" s="83"/>
      <c r="L343" s="83"/>
      <c r="M343" s="83"/>
      <c r="N343" s="121">
        <f>BK343</f>
        <v>0</v>
      </c>
      <c r="O343" s="122"/>
      <c r="P343" s="122"/>
      <c r="Q343" s="122"/>
      <c r="R343" s="76"/>
      <c r="T343" s="77"/>
      <c r="U343" s="74"/>
      <c r="V343" s="74"/>
      <c r="W343" s="78">
        <f>SUM(W344:W346)</f>
        <v>138.529125</v>
      </c>
      <c r="X343" s="74"/>
      <c r="Y343" s="78">
        <f>SUM(Y344:Y346)</f>
        <v>2.064825</v>
      </c>
      <c r="Z343" s="74"/>
      <c r="AA343" s="79">
        <f>SUM(AA344:AA346)</f>
        <v>0</v>
      </c>
      <c r="AR343" s="80" t="s">
        <v>151</v>
      </c>
      <c r="AT343" s="81" t="s">
        <v>71</v>
      </c>
      <c r="AU343" s="81" t="s">
        <v>79</v>
      </c>
      <c r="AY343" s="80" t="s">
        <v>145</v>
      </c>
      <c r="BK343" s="82">
        <f>SUM(BK344:BK346)</f>
        <v>0</v>
      </c>
    </row>
    <row r="344" spans="2:65" s="1" customFormat="1" ht="31.5" customHeight="1">
      <c r="B344" s="84"/>
      <c r="C344" s="85" t="s">
        <v>895</v>
      </c>
      <c r="D344" s="85" t="s">
        <v>146</v>
      </c>
      <c r="E344" s="86" t="s">
        <v>896</v>
      </c>
      <c r="F344" s="128" t="s">
        <v>897</v>
      </c>
      <c r="G344" s="129"/>
      <c r="H344" s="129"/>
      <c r="I344" s="129"/>
      <c r="J344" s="87" t="s">
        <v>204</v>
      </c>
      <c r="K344" s="88">
        <v>90.66</v>
      </c>
      <c r="L344" s="130"/>
      <c r="M344" s="129"/>
      <c r="N344" s="130">
        <f>ROUND(L344*K344,3)</f>
        <v>0</v>
      </c>
      <c r="O344" s="129"/>
      <c r="P344" s="129"/>
      <c r="Q344" s="129"/>
      <c r="R344" s="89"/>
      <c r="T344" s="90" t="s">
        <v>3</v>
      </c>
      <c r="U344" s="24" t="s">
        <v>39</v>
      </c>
      <c r="V344" s="91">
        <v>1.316</v>
      </c>
      <c r="W344" s="91">
        <f>V344*K344</f>
        <v>119.30856</v>
      </c>
      <c r="X344" s="91">
        <v>0.01995</v>
      </c>
      <c r="Y344" s="91">
        <f>X344*K344</f>
        <v>1.8086669999999998</v>
      </c>
      <c r="Z344" s="91">
        <v>0</v>
      </c>
      <c r="AA344" s="92">
        <f>Z344*K344</f>
        <v>0</v>
      </c>
      <c r="AR344" s="7" t="s">
        <v>210</v>
      </c>
      <c r="AT344" s="7" t="s">
        <v>146</v>
      </c>
      <c r="AU344" s="7" t="s">
        <v>151</v>
      </c>
      <c r="AY344" s="7" t="s">
        <v>145</v>
      </c>
      <c r="BE344" s="93">
        <f>IF(U344="základná",N344,0)</f>
        <v>0</v>
      </c>
      <c r="BF344" s="93">
        <f>IF(U344="znížená",N344,0)</f>
        <v>0</v>
      </c>
      <c r="BG344" s="93">
        <f>IF(U344="zákl. prenesená",N344,0)</f>
        <v>0</v>
      </c>
      <c r="BH344" s="93">
        <f>IF(U344="zníž. prenesená",N344,0)</f>
        <v>0</v>
      </c>
      <c r="BI344" s="93">
        <f>IF(U344="nulová",N344,0)</f>
        <v>0</v>
      </c>
      <c r="BJ344" s="7" t="s">
        <v>151</v>
      </c>
      <c r="BK344" s="94">
        <f>ROUND(L344*K344,3)</f>
        <v>0</v>
      </c>
      <c r="BL344" s="7" t="s">
        <v>210</v>
      </c>
      <c r="BM344" s="7" t="s">
        <v>898</v>
      </c>
    </row>
    <row r="345" spans="2:65" s="1" customFormat="1" ht="44.25" customHeight="1">
      <c r="B345" s="84"/>
      <c r="C345" s="85" t="s">
        <v>899</v>
      </c>
      <c r="D345" s="85" t="s">
        <v>146</v>
      </c>
      <c r="E345" s="86" t="s">
        <v>900</v>
      </c>
      <c r="F345" s="128" t="s">
        <v>901</v>
      </c>
      <c r="G345" s="129"/>
      <c r="H345" s="129"/>
      <c r="I345" s="129"/>
      <c r="J345" s="87" t="s">
        <v>204</v>
      </c>
      <c r="K345" s="88">
        <v>12.84</v>
      </c>
      <c r="L345" s="130"/>
      <c r="M345" s="129"/>
      <c r="N345" s="130">
        <f>ROUND(L345*K345,3)</f>
        <v>0</v>
      </c>
      <c r="O345" s="129"/>
      <c r="P345" s="129"/>
      <c r="Q345" s="129"/>
      <c r="R345" s="89"/>
      <c r="T345" s="90" t="s">
        <v>3</v>
      </c>
      <c r="U345" s="24" t="s">
        <v>39</v>
      </c>
      <c r="V345" s="91">
        <v>1.316</v>
      </c>
      <c r="W345" s="91">
        <f>V345*K345</f>
        <v>16.89744</v>
      </c>
      <c r="X345" s="91">
        <v>0.01995</v>
      </c>
      <c r="Y345" s="91">
        <f>X345*K345</f>
        <v>0.256158</v>
      </c>
      <c r="Z345" s="91">
        <v>0</v>
      </c>
      <c r="AA345" s="92">
        <f>Z345*K345</f>
        <v>0</v>
      </c>
      <c r="AR345" s="7" t="s">
        <v>210</v>
      </c>
      <c r="AT345" s="7" t="s">
        <v>146</v>
      </c>
      <c r="AU345" s="7" t="s">
        <v>151</v>
      </c>
      <c r="AY345" s="7" t="s">
        <v>145</v>
      </c>
      <c r="BE345" s="93">
        <f>IF(U345="základná",N345,0)</f>
        <v>0</v>
      </c>
      <c r="BF345" s="93">
        <f>IF(U345="znížená",N345,0)</f>
        <v>0</v>
      </c>
      <c r="BG345" s="93">
        <f>IF(U345="zákl. prenesená",N345,0)</f>
        <v>0</v>
      </c>
      <c r="BH345" s="93">
        <f>IF(U345="zníž. prenesená",N345,0)</f>
        <v>0</v>
      </c>
      <c r="BI345" s="93">
        <f>IF(U345="nulová",N345,0)</f>
        <v>0</v>
      </c>
      <c r="BJ345" s="7" t="s">
        <v>151</v>
      </c>
      <c r="BK345" s="94">
        <f>ROUND(L345*K345,3)</f>
        <v>0</v>
      </c>
      <c r="BL345" s="7" t="s">
        <v>210</v>
      </c>
      <c r="BM345" s="7" t="s">
        <v>902</v>
      </c>
    </row>
    <row r="346" spans="2:65" s="1" customFormat="1" ht="31.5" customHeight="1">
      <c r="B346" s="84"/>
      <c r="C346" s="85" t="s">
        <v>903</v>
      </c>
      <c r="D346" s="85" t="s">
        <v>146</v>
      </c>
      <c r="E346" s="86" t="s">
        <v>904</v>
      </c>
      <c r="F346" s="128" t="s">
        <v>905</v>
      </c>
      <c r="G346" s="129"/>
      <c r="H346" s="129"/>
      <c r="I346" s="129"/>
      <c r="J346" s="87" t="s">
        <v>195</v>
      </c>
      <c r="K346" s="88">
        <v>2.065</v>
      </c>
      <c r="L346" s="130"/>
      <c r="M346" s="129"/>
      <c r="N346" s="130">
        <f>ROUND(L346*K346,3)</f>
        <v>0</v>
      </c>
      <c r="O346" s="129"/>
      <c r="P346" s="129"/>
      <c r="Q346" s="129"/>
      <c r="R346" s="89"/>
      <c r="T346" s="90" t="s">
        <v>3</v>
      </c>
      <c r="U346" s="24" t="s">
        <v>39</v>
      </c>
      <c r="V346" s="91">
        <v>1.125</v>
      </c>
      <c r="W346" s="91">
        <f>V346*K346</f>
        <v>2.323125</v>
      </c>
      <c r="X346" s="91">
        <v>0</v>
      </c>
      <c r="Y346" s="91">
        <f>X346*K346</f>
        <v>0</v>
      </c>
      <c r="Z346" s="91">
        <v>0</v>
      </c>
      <c r="AA346" s="92">
        <f>Z346*K346</f>
        <v>0</v>
      </c>
      <c r="AR346" s="7" t="s">
        <v>210</v>
      </c>
      <c r="AT346" s="7" t="s">
        <v>146</v>
      </c>
      <c r="AU346" s="7" t="s">
        <v>151</v>
      </c>
      <c r="AY346" s="7" t="s">
        <v>145</v>
      </c>
      <c r="BE346" s="93">
        <f>IF(U346="základná",N346,0)</f>
        <v>0</v>
      </c>
      <c r="BF346" s="93">
        <f>IF(U346="znížená",N346,0)</f>
        <v>0</v>
      </c>
      <c r="BG346" s="93">
        <f>IF(U346="zákl. prenesená",N346,0)</f>
        <v>0</v>
      </c>
      <c r="BH346" s="93">
        <f>IF(U346="zníž. prenesená",N346,0)</f>
        <v>0</v>
      </c>
      <c r="BI346" s="93">
        <f>IF(U346="nulová",N346,0)</f>
        <v>0</v>
      </c>
      <c r="BJ346" s="7" t="s">
        <v>151</v>
      </c>
      <c r="BK346" s="94">
        <f>ROUND(L346*K346,3)</f>
        <v>0</v>
      </c>
      <c r="BL346" s="7" t="s">
        <v>210</v>
      </c>
      <c r="BM346" s="7" t="s">
        <v>906</v>
      </c>
    </row>
    <row r="347" spans="2:63" s="5" customFormat="1" ht="29.25" customHeight="1">
      <c r="B347" s="73"/>
      <c r="C347" s="74"/>
      <c r="D347" s="83" t="s">
        <v>120</v>
      </c>
      <c r="E347" s="83"/>
      <c r="F347" s="83"/>
      <c r="G347" s="83"/>
      <c r="H347" s="83"/>
      <c r="I347" s="83"/>
      <c r="J347" s="83"/>
      <c r="K347" s="83"/>
      <c r="L347" s="83"/>
      <c r="M347" s="83"/>
      <c r="N347" s="121">
        <f>BK347</f>
        <v>0</v>
      </c>
      <c r="O347" s="122"/>
      <c r="P347" s="122"/>
      <c r="Q347" s="122"/>
      <c r="R347" s="76"/>
      <c r="T347" s="77"/>
      <c r="U347" s="74"/>
      <c r="V347" s="74"/>
      <c r="W347" s="78">
        <f>SUM(W348:W362)</f>
        <v>86.31903399999999</v>
      </c>
      <c r="X347" s="74"/>
      <c r="Y347" s="78">
        <f>SUM(Y348:Y362)</f>
        <v>1.6012192</v>
      </c>
      <c r="Z347" s="74"/>
      <c r="AA347" s="79">
        <f>SUM(AA348:AA362)</f>
        <v>0.05777375</v>
      </c>
      <c r="AR347" s="80" t="s">
        <v>151</v>
      </c>
      <c r="AT347" s="81" t="s">
        <v>71</v>
      </c>
      <c r="AU347" s="81" t="s">
        <v>79</v>
      </c>
      <c r="AY347" s="80" t="s">
        <v>145</v>
      </c>
      <c r="BK347" s="82">
        <f>SUM(BK348:BK362)</f>
        <v>0</v>
      </c>
    </row>
    <row r="348" spans="2:65" s="1" customFormat="1" ht="31.5" customHeight="1">
      <c r="B348" s="84"/>
      <c r="C348" s="85" t="s">
        <v>907</v>
      </c>
      <c r="D348" s="85" t="s">
        <v>146</v>
      </c>
      <c r="E348" s="86" t="s">
        <v>908</v>
      </c>
      <c r="F348" s="128" t="s">
        <v>909</v>
      </c>
      <c r="G348" s="129"/>
      <c r="H348" s="129"/>
      <c r="I348" s="129"/>
      <c r="J348" s="87" t="s">
        <v>204</v>
      </c>
      <c r="K348" s="88">
        <v>240</v>
      </c>
      <c r="L348" s="130"/>
      <c r="M348" s="129"/>
      <c r="N348" s="130">
        <f aca="true" t="shared" si="110" ref="N348:N362">ROUND(L348*K348,3)</f>
        <v>0</v>
      </c>
      <c r="O348" s="129"/>
      <c r="P348" s="129"/>
      <c r="Q348" s="129"/>
      <c r="R348" s="89"/>
      <c r="T348" s="90" t="s">
        <v>3</v>
      </c>
      <c r="U348" s="24" t="s">
        <v>39</v>
      </c>
      <c r="V348" s="91">
        <v>0.16</v>
      </c>
      <c r="W348" s="91">
        <f aca="true" t="shared" si="111" ref="W348:W362">V348*K348</f>
        <v>38.4</v>
      </c>
      <c r="X348" s="91">
        <v>0.0049</v>
      </c>
      <c r="Y348" s="91">
        <f aca="true" t="shared" si="112" ref="Y348:Y362">X348*K348</f>
        <v>1.176</v>
      </c>
      <c r="Z348" s="91">
        <v>0</v>
      </c>
      <c r="AA348" s="92">
        <f aca="true" t="shared" si="113" ref="AA348:AA362">Z348*K348</f>
        <v>0</v>
      </c>
      <c r="AR348" s="7" t="s">
        <v>210</v>
      </c>
      <c r="AT348" s="7" t="s">
        <v>146</v>
      </c>
      <c r="AU348" s="7" t="s">
        <v>151</v>
      </c>
      <c r="AY348" s="7" t="s">
        <v>145</v>
      </c>
      <c r="BE348" s="93">
        <f aca="true" t="shared" si="114" ref="BE348:BE362">IF(U348="základná",N348,0)</f>
        <v>0</v>
      </c>
      <c r="BF348" s="93">
        <f aca="true" t="shared" si="115" ref="BF348:BF362">IF(U348="znížená",N348,0)</f>
        <v>0</v>
      </c>
      <c r="BG348" s="93">
        <f aca="true" t="shared" si="116" ref="BG348:BG362">IF(U348="zákl. prenesená",N348,0)</f>
        <v>0</v>
      </c>
      <c r="BH348" s="93">
        <f aca="true" t="shared" si="117" ref="BH348:BH362">IF(U348="zníž. prenesená",N348,0)</f>
        <v>0</v>
      </c>
      <c r="BI348" s="93">
        <f aca="true" t="shared" si="118" ref="BI348:BI362">IF(U348="nulová",N348,0)</f>
        <v>0</v>
      </c>
      <c r="BJ348" s="7" t="s">
        <v>151</v>
      </c>
      <c r="BK348" s="94">
        <f aca="true" t="shared" si="119" ref="BK348:BK362">ROUND(L348*K348,3)</f>
        <v>0</v>
      </c>
      <c r="BL348" s="7" t="s">
        <v>210</v>
      </c>
      <c r="BM348" s="7" t="s">
        <v>910</v>
      </c>
    </row>
    <row r="349" spans="2:65" s="1" customFormat="1" ht="31.5" customHeight="1">
      <c r="B349" s="84"/>
      <c r="C349" s="85" t="s">
        <v>911</v>
      </c>
      <c r="D349" s="85" t="s">
        <v>146</v>
      </c>
      <c r="E349" s="86" t="s">
        <v>912</v>
      </c>
      <c r="F349" s="128" t="s">
        <v>913</v>
      </c>
      <c r="G349" s="129"/>
      <c r="H349" s="129"/>
      <c r="I349" s="129"/>
      <c r="J349" s="87" t="s">
        <v>391</v>
      </c>
      <c r="K349" s="88">
        <v>4.8</v>
      </c>
      <c r="L349" s="130"/>
      <c r="M349" s="129"/>
      <c r="N349" s="130">
        <f t="shared" si="110"/>
        <v>0</v>
      </c>
      <c r="O349" s="129"/>
      <c r="P349" s="129"/>
      <c r="Q349" s="129"/>
      <c r="R349" s="89"/>
      <c r="T349" s="90" t="s">
        <v>3</v>
      </c>
      <c r="U349" s="24" t="s">
        <v>39</v>
      </c>
      <c r="V349" s="91">
        <v>0.1</v>
      </c>
      <c r="W349" s="91">
        <f t="shared" si="111"/>
        <v>0.48</v>
      </c>
      <c r="X349" s="91">
        <v>0.00013</v>
      </c>
      <c r="Y349" s="91">
        <f t="shared" si="112"/>
        <v>0.0006239999999999999</v>
      </c>
      <c r="Z349" s="91">
        <v>0</v>
      </c>
      <c r="AA349" s="92">
        <f t="shared" si="113"/>
        <v>0</v>
      </c>
      <c r="AR349" s="7" t="s">
        <v>210</v>
      </c>
      <c r="AT349" s="7" t="s">
        <v>146</v>
      </c>
      <c r="AU349" s="7" t="s">
        <v>151</v>
      </c>
      <c r="AY349" s="7" t="s">
        <v>145</v>
      </c>
      <c r="BE349" s="93">
        <f t="shared" si="114"/>
        <v>0</v>
      </c>
      <c r="BF349" s="93">
        <f t="shared" si="115"/>
        <v>0</v>
      </c>
      <c r="BG349" s="93">
        <f t="shared" si="116"/>
        <v>0</v>
      </c>
      <c r="BH349" s="93">
        <f t="shared" si="117"/>
        <v>0</v>
      </c>
      <c r="BI349" s="93">
        <f t="shared" si="118"/>
        <v>0</v>
      </c>
      <c r="BJ349" s="7" t="s">
        <v>151</v>
      </c>
      <c r="BK349" s="94">
        <f t="shared" si="119"/>
        <v>0</v>
      </c>
      <c r="BL349" s="7" t="s">
        <v>210</v>
      </c>
      <c r="BM349" s="7" t="s">
        <v>914</v>
      </c>
    </row>
    <row r="350" spans="2:65" s="1" customFormat="1" ht="31.5" customHeight="1">
      <c r="B350" s="84"/>
      <c r="C350" s="85" t="s">
        <v>915</v>
      </c>
      <c r="D350" s="85" t="s">
        <v>146</v>
      </c>
      <c r="E350" s="86" t="s">
        <v>916</v>
      </c>
      <c r="F350" s="128" t="s">
        <v>917</v>
      </c>
      <c r="G350" s="129"/>
      <c r="H350" s="129"/>
      <c r="I350" s="129"/>
      <c r="J350" s="87" t="s">
        <v>391</v>
      </c>
      <c r="K350" s="88">
        <v>61</v>
      </c>
      <c r="L350" s="130"/>
      <c r="M350" s="129"/>
      <c r="N350" s="130">
        <f t="shared" si="110"/>
        <v>0</v>
      </c>
      <c r="O350" s="129"/>
      <c r="P350" s="129"/>
      <c r="Q350" s="129"/>
      <c r="R350" s="89"/>
      <c r="T350" s="90" t="s">
        <v>3</v>
      </c>
      <c r="U350" s="24" t="s">
        <v>39</v>
      </c>
      <c r="V350" s="91">
        <v>0.1</v>
      </c>
      <c r="W350" s="91">
        <f t="shared" si="111"/>
        <v>6.1000000000000005</v>
      </c>
      <c r="X350" s="91">
        <v>0.00061</v>
      </c>
      <c r="Y350" s="91">
        <f t="shared" si="112"/>
        <v>0.03721</v>
      </c>
      <c r="Z350" s="91">
        <v>0</v>
      </c>
      <c r="AA350" s="92">
        <f t="shared" si="113"/>
        <v>0</v>
      </c>
      <c r="AR350" s="7" t="s">
        <v>210</v>
      </c>
      <c r="AT350" s="7" t="s">
        <v>146</v>
      </c>
      <c r="AU350" s="7" t="s">
        <v>151</v>
      </c>
      <c r="AY350" s="7" t="s">
        <v>145</v>
      </c>
      <c r="BE350" s="93">
        <f t="shared" si="114"/>
        <v>0</v>
      </c>
      <c r="BF350" s="93">
        <f t="shared" si="115"/>
        <v>0</v>
      </c>
      <c r="BG350" s="93">
        <f t="shared" si="116"/>
        <v>0</v>
      </c>
      <c r="BH350" s="93">
        <f t="shared" si="117"/>
        <v>0</v>
      </c>
      <c r="BI350" s="93">
        <f t="shared" si="118"/>
        <v>0</v>
      </c>
      <c r="BJ350" s="7" t="s">
        <v>151</v>
      </c>
      <c r="BK350" s="94">
        <f t="shared" si="119"/>
        <v>0</v>
      </c>
      <c r="BL350" s="7" t="s">
        <v>210</v>
      </c>
      <c r="BM350" s="7" t="s">
        <v>918</v>
      </c>
    </row>
    <row r="351" spans="2:65" s="1" customFormat="1" ht="31.5" customHeight="1">
      <c r="B351" s="84"/>
      <c r="C351" s="85" t="s">
        <v>919</v>
      </c>
      <c r="D351" s="85" t="s">
        <v>146</v>
      </c>
      <c r="E351" s="86" t="s">
        <v>920</v>
      </c>
      <c r="F351" s="128" t="s">
        <v>921</v>
      </c>
      <c r="G351" s="129"/>
      <c r="H351" s="129"/>
      <c r="I351" s="129"/>
      <c r="J351" s="87" t="s">
        <v>391</v>
      </c>
      <c r="K351" s="88">
        <v>6.2</v>
      </c>
      <c r="L351" s="130"/>
      <c r="M351" s="129"/>
      <c r="N351" s="130">
        <f t="shared" si="110"/>
        <v>0</v>
      </c>
      <c r="O351" s="129"/>
      <c r="P351" s="129"/>
      <c r="Q351" s="129"/>
      <c r="R351" s="89"/>
      <c r="T351" s="90" t="s">
        <v>3</v>
      </c>
      <c r="U351" s="24" t="s">
        <v>39</v>
      </c>
      <c r="V351" s="91">
        <v>0.18</v>
      </c>
      <c r="W351" s="91">
        <f t="shared" si="111"/>
        <v>1.1159999999999999</v>
      </c>
      <c r="X351" s="91">
        <v>0.00153</v>
      </c>
      <c r="Y351" s="91">
        <f t="shared" si="112"/>
        <v>0.009486</v>
      </c>
      <c r="Z351" s="91">
        <v>0</v>
      </c>
      <c r="AA351" s="92">
        <f t="shared" si="113"/>
        <v>0</v>
      </c>
      <c r="AR351" s="7" t="s">
        <v>210</v>
      </c>
      <c r="AT351" s="7" t="s">
        <v>146</v>
      </c>
      <c r="AU351" s="7" t="s">
        <v>151</v>
      </c>
      <c r="AY351" s="7" t="s">
        <v>145</v>
      </c>
      <c r="BE351" s="93">
        <f t="shared" si="114"/>
        <v>0</v>
      </c>
      <c r="BF351" s="93">
        <f t="shared" si="115"/>
        <v>0</v>
      </c>
      <c r="BG351" s="93">
        <f t="shared" si="116"/>
        <v>0</v>
      </c>
      <c r="BH351" s="93">
        <f t="shared" si="117"/>
        <v>0</v>
      </c>
      <c r="BI351" s="93">
        <f t="shared" si="118"/>
        <v>0</v>
      </c>
      <c r="BJ351" s="7" t="s">
        <v>151</v>
      </c>
      <c r="BK351" s="94">
        <f t="shared" si="119"/>
        <v>0</v>
      </c>
      <c r="BL351" s="7" t="s">
        <v>210</v>
      </c>
      <c r="BM351" s="7" t="s">
        <v>922</v>
      </c>
    </row>
    <row r="352" spans="2:65" s="1" customFormat="1" ht="31.5" customHeight="1">
      <c r="B352" s="84"/>
      <c r="C352" s="85" t="s">
        <v>923</v>
      </c>
      <c r="D352" s="85" t="s">
        <v>146</v>
      </c>
      <c r="E352" s="86" t="s">
        <v>924</v>
      </c>
      <c r="F352" s="128" t="s">
        <v>925</v>
      </c>
      <c r="G352" s="129"/>
      <c r="H352" s="129"/>
      <c r="I352" s="129"/>
      <c r="J352" s="87" t="s">
        <v>391</v>
      </c>
      <c r="K352" s="88">
        <v>48.8</v>
      </c>
      <c r="L352" s="130"/>
      <c r="M352" s="129"/>
      <c r="N352" s="130">
        <f t="shared" si="110"/>
        <v>0</v>
      </c>
      <c r="O352" s="129"/>
      <c r="P352" s="129"/>
      <c r="Q352" s="129"/>
      <c r="R352" s="89"/>
      <c r="T352" s="90" t="s">
        <v>3</v>
      </c>
      <c r="U352" s="24" t="s">
        <v>39</v>
      </c>
      <c r="V352" s="91">
        <v>0.18</v>
      </c>
      <c r="W352" s="91">
        <f t="shared" si="111"/>
        <v>8.783999999999999</v>
      </c>
      <c r="X352" s="91">
        <v>0.00125</v>
      </c>
      <c r="Y352" s="91">
        <f t="shared" si="112"/>
        <v>0.061</v>
      </c>
      <c r="Z352" s="91">
        <v>0</v>
      </c>
      <c r="AA352" s="92">
        <f t="shared" si="113"/>
        <v>0</v>
      </c>
      <c r="AR352" s="7" t="s">
        <v>210</v>
      </c>
      <c r="AT352" s="7" t="s">
        <v>146</v>
      </c>
      <c r="AU352" s="7" t="s">
        <v>151</v>
      </c>
      <c r="AY352" s="7" t="s">
        <v>145</v>
      </c>
      <c r="BE352" s="93">
        <f t="shared" si="114"/>
        <v>0</v>
      </c>
      <c r="BF352" s="93">
        <f t="shared" si="115"/>
        <v>0</v>
      </c>
      <c r="BG352" s="93">
        <f t="shared" si="116"/>
        <v>0</v>
      </c>
      <c r="BH352" s="93">
        <f t="shared" si="117"/>
        <v>0</v>
      </c>
      <c r="BI352" s="93">
        <f t="shared" si="118"/>
        <v>0</v>
      </c>
      <c r="BJ352" s="7" t="s">
        <v>151</v>
      </c>
      <c r="BK352" s="94">
        <f t="shared" si="119"/>
        <v>0</v>
      </c>
      <c r="BL352" s="7" t="s">
        <v>210</v>
      </c>
      <c r="BM352" s="7" t="s">
        <v>926</v>
      </c>
    </row>
    <row r="353" spans="2:65" s="1" customFormat="1" ht="31.5" customHeight="1">
      <c r="B353" s="84"/>
      <c r="C353" s="85" t="s">
        <v>927</v>
      </c>
      <c r="D353" s="85" t="s">
        <v>146</v>
      </c>
      <c r="E353" s="86" t="s">
        <v>928</v>
      </c>
      <c r="F353" s="128" t="s">
        <v>929</v>
      </c>
      <c r="G353" s="129"/>
      <c r="H353" s="129"/>
      <c r="I353" s="129"/>
      <c r="J353" s="87" t="s">
        <v>391</v>
      </c>
      <c r="K353" s="88">
        <v>15.3</v>
      </c>
      <c r="L353" s="130"/>
      <c r="M353" s="129"/>
      <c r="N353" s="130">
        <f t="shared" si="110"/>
        <v>0</v>
      </c>
      <c r="O353" s="129"/>
      <c r="P353" s="129"/>
      <c r="Q353" s="129"/>
      <c r="R353" s="89"/>
      <c r="T353" s="90" t="s">
        <v>3</v>
      </c>
      <c r="U353" s="24" t="s">
        <v>39</v>
      </c>
      <c r="V353" s="91">
        <v>0.2</v>
      </c>
      <c r="W353" s="91">
        <f t="shared" si="111"/>
        <v>3.0600000000000005</v>
      </c>
      <c r="X353" s="91">
        <v>0.00281</v>
      </c>
      <c r="Y353" s="91">
        <f t="shared" si="112"/>
        <v>0.042993</v>
      </c>
      <c r="Z353" s="91">
        <v>0</v>
      </c>
      <c r="AA353" s="92">
        <f t="shared" si="113"/>
        <v>0</v>
      </c>
      <c r="AR353" s="7" t="s">
        <v>210</v>
      </c>
      <c r="AT353" s="7" t="s">
        <v>146</v>
      </c>
      <c r="AU353" s="7" t="s">
        <v>151</v>
      </c>
      <c r="AY353" s="7" t="s">
        <v>145</v>
      </c>
      <c r="BE353" s="93">
        <f t="shared" si="114"/>
        <v>0</v>
      </c>
      <c r="BF353" s="93">
        <f t="shared" si="115"/>
        <v>0</v>
      </c>
      <c r="BG353" s="93">
        <f t="shared" si="116"/>
        <v>0</v>
      </c>
      <c r="BH353" s="93">
        <f t="shared" si="117"/>
        <v>0</v>
      </c>
      <c r="BI353" s="93">
        <f t="shared" si="118"/>
        <v>0</v>
      </c>
      <c r="BJ353" s="7" t="s">
        <v>151</v>
      </c>
      <c r="BK353" s="94">
        <f t="shared" si="119"/>
        <v>0</v>
      </c>
      <c r="BL353" s="7" t="s">
        <v>210</v>
      </c>
      <c r="BM353" s="7" t="s">
        <v>930</v>
      </c>
    </row>
    <row r="354" spans="2:65" s="1" customFormat="1" ht="31.5" customHeight="1">
      <c r="B354" s="84"/>
      <c r="C354" s="85" t="s">
        <v>931</v>
      </c>
      <c r="D354" s="85" t="s">
        <v>146</v>
      </c>
      <c r="E354" s="86" t="s">
        <v>932</v>
      </c>
      <c r="F354" s="128" t="s">
        <v>933</v>
      </c>
      <c r="G354" s="129"/>
      <c r="H354" s="129"/>
      <c r="I354" s="129"/>
      <c r="J354" s="87" t="s">
        <v>391</v>
      </c>
      <c r="K354" s="88">
        <v>61</v>
      </c>
      <c r="L354" s="130"/>
      <c r="M354" s="129"/>
      <c r="N354" s="130">
        <f t="shared" si="110"/>
        <v>0</v>
      </c>
      <c r="O354" s="129"/>
      <c r="P354" s="129"/>
      <c r="Q354" s="129"/>
      <c r="R354" s="89"/>
      <c r="T354" s="90" t="s">
        <v>3</v>
      </c>
      <c r="U354" s="24" t="s">
        <v>39</v>
      </c>
      <c r="V354" s="91">
        <v>0.14</v>
      </c>
      <c r="W354" s="91">
        <f t="shared" si="111"/>
        <v>8.540000000000001</v>
      </c>
      <c r="X354" s="91">
        <v>0.0027</v>
      </c>
      <c r="Y354" s="91">
        <f t="shared" si="112"/>
        <v>0.1647</v>
      </c>
      <c r="Z354" s="91">
        <v>0</v>
      </c>
      <c r="AA354" s="92">
        <f t="shared" si="113"/>
        <v>0</v>
      </c>
      <c r="AR354" s="7" t="s">
        <v>210</v>
      </c>
      <c r="AT354" s="7" t="s">
        <v>146</v>
      </c>
      <c r="AU354" s="7" t="s">
        <v>151</v>
      </c>
      <c r="AY354" s="7" t="s">
        <v>145</v>
      </c>
      <c r="BE354" s="93">
        <f t="shared" si="114"/>
        <v>0</v>
      </c>
      <c r="BF354" s="93">
        <f t="shared" si="115"/>
        <v>0</v>
      </c>
      <c r="BG354" s="93">
        <f t="shared" si="116"/>
        <v>0</v>
      </c>
      <c r="BH354" s="93">
        <f t="shared" si="117"/>
        <v>0</v>
      </c>
      <c r="BI354" s="93">
        <f t="shared" si="118"/>
        <v>0</v>
      </c>
      <c r="BJ354" s="7" t="s">
        <v>151</v>
      </c>
      <c r="BK354" s="94">
        <f t="shared" si="119"/>
        <v>0</v>
      </c>
      <c r="BL354" s="7" t="s">
        <v>210</v>
      </c>
      <c r="BM354" s="7" t="s">
        <v>934</v>
      </c>
    </row>
    <row r="355" spans="2:65" s="1" customFormat="1" ht="31.5" customHeight="1">
      <c r="B355" s="84"/>
      <c r="C355" s="85" t="s">
        <v>935</v>
      </c>
      <c r="D355" s="85" t="s">
        <v>146</v>
      </c>
      <c r="E355" s="86" t="s">
        <v>936</v>
      </c>
      <c r="F355" s="128" t="s">
        <v>937</v>
      </c>
      <c r="G355" s="129"/>
      <c r="H355" s="129"/>
      <c r="I355" s="129"/>
      <c r="J355" s="87" t="s">
        <v>391</v>
      </c>
      <c r="K355" s="88">
        <v>12</v>
      </c>
      <c r="L355" s="130"/>
      <c r="M355" s="129"/>
      <c r="N355" s="130">
        <f t="shared" si="110"/>
        <v>0</v>
      </c>
      <c r="O355" s="129"/>
      <c r="P355" s="129"/>
      <c r="Q355" s="129"/>
      <c r="R355" s="89"/>
      <c r="T355" s="90" t="s">
        <v>3</v>
      </c>
      <c r="U355" s="24" t="s">
        <v>39</v>
      </c>
      <c r="V355" s="91">
        <v>0.056</v>
      </c>
      <c r="W355" s="91">
        <f t="shared" si="111"/>
        <v>0.672</v>
      </c>
      <c r="X355" s="91">
        <v>0</v>
      </c>
      <c r="Y355" s="91">
        <f t="shared" si="112"/>
        <v>0</v>
      </c>
      <c r="Z355" s="91">
        <v>0.0033</v>
      </c>
      <c r="AA355" s="92">
        <f t="shared" si="113"/>
        <v>0.039599999999999996</v>
      </c>
      <c r="AR355" s="7" t="s">
        <v>210</v>
      </c>
      <c r="AT355" s="7" t="s">
        <v>146</v>
      </c>
      <c r="AU355" s="7" t="s">
        <v>151</v>
      </c>
      <c r="AY355" s="7" t="s">
        <v>145</v>
      </c>
      <c r="BE355" s="93">
        <f t="shared" si="114"/>
        <v>0</v>
      </c>
      <c r="BF355" s="93">
        <f t="shared" si="115"/>
        <v>0</v>
      </c>
      <c r="BG355" s="93">
        <f t="shared" si="116"/>
        <v>0</v>
      </c>
      <c r="BH355" s="93">
        <f t="shared" si="117"/>
        <v>0</v>
      </c>
      <c r="BI355" s="93">
        <f t="shared" si="118"/>
        <v>0</v>
      </c>
      <c r="BJ355" s="7" t="s">
        <v>151</v>
      </c>
      <c r="BK355" s="94">
        <f t="shared" si="119"/>
        <v>0</v>
      </c>
      <c r="BL355" s="7" t="s">
        <v>210</v>
      </c>
      <c r="BM355" s="7" t="s">
        <v>938</v>
      </c>
    </row>
    <row r="356" spans="2:65" s="1" customFormat="1" ht="22.5" customHeight="1">
      <c r="B356" s="84"/>
      <c r="C356" s="85" t="s">
        <v>939</v>
      </c>
      <c r="D356" s="85" t="s">
        <v>146</v>
      </c>
      <c r="E356" s="86" t="s">
        <v>940</v>
      </c>
      <c r="F356" s="128" t="s">
        <v>941</v>
      </c>
      <c r="G356" s="129"/>
      <c r="H356" s="129"/>
      <c r="I356" s="129"/>
      <c r="J356" s="87" t="s">
        <v>238</v>
      </c>
      <c r="K356" s="88">
        <v>6</v>
      </c>
      <c r="L356" s="130"/>
      <c r="M356" s="129"/>
      <c r="N356" s="130">
        <f t="shared" si="110"/>
        <v>0</v>
      </c>
      <c r="O356" s="129"/>
      <c r="P356" s="129"/>
      <c r="Q356" s="129"/>
      <c r="R356" s="89"/>
      <c r="T356" s="90" t="s">
        <v>3</v>
      </c>
      <c r="U356" s="24" t="s">
        <v>39</v>
      </c>
      <c r="V356" s="91">
        <v>0.308</v>
      </c>
      <c r="W356" s="91">
        <f t="shared" si="111"/>
        <v>1.8479999999999999</v>
      </c>
      <c r="X356" s="91">
        <v>0.001</v>
      </c>
      <c r="Y356" s="91">
        <f t="shared" si="112"/>
        <v>0.006</v>
      </c>
      <c r="Z356" s="91">
        <v>0</v>
      </c>
      <c r="AA356" s="92">
        <f t="shared" si="113"/>
        <v>0</v>
      </c>
      <c r="AR356" s="7" t="s">
        <v>210</v>
      </c>
      <c r="AT356" s="7" t="s">
        <v>146</v>
      </c>
      <c r="AU356" s="7" t="s">
        <v>151</v>
      </c>
      <c r="AY356" s="7" t="s">
        <v>145</v>
      </c>
      <c r="BE356" s="93">
        <f t="shared" si="114"/>
        <v>0</v>
      </c>
      <c r="BF356" s="93">
        <f t="shared" si="115"/>
        <v>0</v>
      </c>
      <c r="BG356" s="93">
        <f t="shared" si="116"/>
        <v>0</v>
      </c>
      <c r="BH356" s="93">
        <f t="shared" si="117"/>
        <v>0</v>
      </c>
      <c r="BI356" s="93">
        <f t="shared" si="118"/>
        <v>0</v>
      </c>
      <c r="BJ356" s="7" t="s">
        <v>151</v>
      </c>
      <c r="BK356" s="94">
        <f t="shared" si="119"/>
        <v>0</v>
      </c>
      <c r="BL356" s="7" t="s">
        <v>210</v>
      </c>
      <c r="BM356" s="7" t="s">
        <v>942</v>
      </c>
    </row>
    <row r="357" spans="2:65" s="1" customFormat="1" ht="31.5" customHeight="1">
      <c r="B357" s="84"/>
      <c r="C357" s="85" t="s">
        <v>943</v>
      </c>
      <c r="D357" s="85" t="s">
        <v>146</v>
      </c>
      <c r="E357" s="86" t="s">
        <v>944</v>
      </c>
      <c r="F357" s="128" t="s">
        <v>945</v>
      </c>
      <c r="G357" s="129"/>
      <c r="H357" s="129"/>
      <c r="I357" s="129"/>
      <c r="J357" s="87" t="s">
        <v>238</v>
      </c>
      <c r="K357" s="88">
        <v>1</v>
      </c>
      <c r="L357" s="130"/>
      <c r="M357" s="129"/>
      <c r="N357" s="130">
        <f t="shared" si="110"/>
        <v>0</v>
      </c>
      <c r="O357" s="129"/>
      <c r="P357" s="129"/>
      <c r="Q357" s="129"/>
      <c r="R357" s="89"/>
      <c r="T357" s="90" t="s">
        <v>3</v>
      </c>
      <c r="U357" s="24" t="s">
        <v>39</v>
      </c>
      <c r="V357" s="91">
        <v>0.075</v>
      </c>
      <c r="W357" s="91">
        <f t="shared" si="111"/>
        <v>0.075</v>
      </c>
      <c r="X357" s="91">
        <v>0</v>
      </c>
      <c r="Y357" s="91">
        <f t="shared" si="112"/>
        <v>0</v>
      </c>
      <c r="Z357" s="91">
        <v>0.0011</v>
      </c>
      <c r="AA357" s="92">
        <f t="shared" si="113"/>
        <v>0.0011</v>
      </c>
      <c r="AR357" s="7" t="s">
        <v>210</v>
      </c>
      <c r="AT357" s="7" t="s">
        <v>146</v>
      </c>
      <c r="AU357" s="7" t="s">
        <v>151</v>
      </c>
      <c r="AY357" s="7" t="s">
        <v>145</v>
      </c>
      <c r="BE357" s="93">
        <f t="shared" si="114"/>
        <v>0</v>
      </c>
      <c r="BF357" s="93">
        <f t="shared" si="115"/>
        <v>0</v>
      </c>
      <c r="BG357" s="93">
        <f t="shared" si="116"/>
        <v>0</v>
      </c>
      <c r="BH357" s="93">
        <f t="shared" si="117"/>
        <v>0</v>
      </c>
      <c r="BI357" s="93">
        <f t="shared" si="118"/>
        <v>0</v>
      </c>
      <c r="BJ357" s="7" t="s">
        <v>151</v>
      </c>
      <c r="BK357" s="94">
        <f t="shared" si="119"/>
        <v>0</v>
      </c>
      <c r="BL357" s="7" t="s">
        <v>210</v>
      </c>
      <c r="BM357" s="7" t="s">
        <v>946</v>
      </c>
    </row>
    <row r="358" spans="2:65" s="1" customFormat="1" ht="31.5" customHeight="1">
      <c r="B358" s="84"/>
      <c r="C358" s="85" t="s">
        <v>947</v>
      </c>
      <c r="D358" s="85" t="s">
        <v>146</v>
      </c>
      <c r="E358" s="86" t="s">
        <v>948</v>
      </c>
      <c r="F358" s="128" t="s">
        <v>949</v>
      </c>
      <c r="G358" s="129"/>
      <c r="H358" s="129"/>
      <c r="I358" s="129"/>
      <c r="J358" s="87" t="s">
        <v>391</v>
      </c>
      <c r="K358" s="88">
        <v>8.425</v>
      </c>
      <c r="L358" s="130"/>
      <c r="M358" s="129"/>
      <c r="N358" s="130">
        <f t="shared" si="110"/>
        <v>0</v>
      </c>
      <c r="O358" s="129"/>
      <c r="P358" s="129"/>
      <c r="Q358" s="129"/>
      <c r="R358" s="89"/>
      <c r="T358" s="90" t="s">
        <v>3</v>
      </c>
      <c r="U358" s="24" t="s">
        <v>39</v>
      </c>
      <c r="V358" s="91">
        <v>0.075</v>
      </c>
      <c r="W358" s="91">
        <f t="shared" si="111"/>
        <v>0.6318750000000001</v>
      </c>
      <c r="X358" s="91">
        <v>0</v>
      </c>
      <c r="Y358" s="91">
        <f t="shared" si="112"/>
        <v>0</v>
      </c>
      <c r="Z358" s="91">
        <v>0.00135</v>
      </c>
      <c r="AA358" s="92">
        <f t="shared" si="113"/>
        <v>0.011373750000000002</v>
      </c>
      <c r="AR358" s="7" t="s">
        <v>210</v>
      </c>
      <c r="AT358" s="7" t="s">
        <v>146</v>
      </c>
      <c r="AU358" s="7" t="s">
        <v>151</v>
      </c>
      <c r="AY358" s="7" t="s">
        <v>145</v>
      </c>
      <c r="BE358" s="93">
        <f t="shared" si="114"/>
        <v>0</v>
      </c>
      <c r="BF358" s="93">
        <f t="shared" si="115"/>
        <v>0</v>
      </c>
      <c r="BG358" s="93">
        <f t="shared" si="116"/>
        <v>0</v>
      </c>
      <c r="BH358" s="93">
        <f t="shared" si="117"/>
        <v>0</v>
      </c>
      <c r="BI358" s="93">
        <f t="shared" si="118"/>
        <v>0</v>
      </c>
      <c r="BJ358" s="7" t="s">
        <v>151</v>
      </c>
      <c r="BK358" s="94">
        <f t="shared" si="119"/>
        <v>0</v>
      </c>
      <c r="BL358" s="7" t="s">
        <v>210</v>
      </c>
      <c r="BM358" s="7" t="s">
        <v>950</v>
      </c>
    </row>
    <row r="359" spans="2:65" s="1" customFormat="1" ht="22.5" customHeight="1">
      <c r="B359" s="84"/>
      <c r="C359" s="85" t="s">
        <v>951</v>
      </c>
      <c r="D359" s="85" t="s">
        <v>146</v>
      </c>
      <c r="E359" s="86" t="s">
        <v>952</v>
      </c>
      <c r="F359" s="128" t="s">
        <v>953</v>
      </c>
      <c r="G359" s="129"/>
      <c r="H359" s="129"/>
      <c r="I359" s="129"/>
      <c r="J359" s="87" t="s">
        <v>391</v>
      </c>
      <c r="K359" s="88">
        <v>19</v>
      </c>
      <c r="L359" s="130"/>
      <c r="M359" s="129"/>
      <c r="N359" s="130">
        <f t="shared" si="110"/>
        <v>0</v>
      </c>
      <c r="O359" s="129"/>
      <c r="P359" s="129"/>
      <c r="Q359" s="129"/>
      <c r="R359" s="89"/>
      <c r="T359" s="90" t="s">
        <v>3</v>
      </c>
      <c r="U359" s="24" t="s">
        <v>39</v>
      </c>
      <c r="V359" s="91">
        <v>0.224</v>
      </c>
      <c r="W359" s="91">
        <f t="shared" si="111"/>
        <v>4.256</v>
      </c>
      <c r="X359" s="91">
        <v>0.00269</v>
      </c>
      <c r="Y359" s="91">
        <f t="shared" si="112"/>
        <v>0.05111</v>
      </c>
      <c r="Z359" s="91">
        <v>0</v>
      </c>
      <c r="AA359" s="92">
        <f t="shared" si="113"/>
        <v>0</v>
      </c>
      <c r="AR359" s="7" t="s">
        <v>210</v>
      </c>
      <c r="AT359" s="7" t="s">
        <v>146</v>
      </c>
      <c r="AU359" s="7" t="s">
        <v>151</v>
      </c>
      <c r="AY359" s="7" t="s">
        <v>145</v>
      </c>
      <c r="BE359" s="93">
        <f t="shared" si="114"/>
        <v>0</v>
      </c>
      <c r="BF359" s="93">
        <f t="shared" si="115"/>
        <v>0</v>
      </c>
      <c r="BG359" s="93">
        <f t="shared" si="116"/>
        <v>0</v>
      </c>
      <c r="BH359" s="93">
        <f t="shared" si="117"/>
        <v>0</v>
      </c>
      <c r="BI359" s="93">
        <f t="shared" si="118"/>
        <v>0</v>
      </c>
      <c r="BJ359" s="7" t="s">
        <v>151</v>
      </c>
      <c r="BK359" s="94">
        <f t="shared" si="119"/>
        <v>0</v>
      </c>
      <c r="BL359" s="7" t="s">
        <v>210</v>
      </c>
      <c r="BM359" s="7" t="s">
        <v>954</v>
      </c>
    </row>
    <row r="360" spans="2:65" s="1" customFormat="1" ht="31.5" customHeight="1">
      <c r="B360" s="84"/>
      <c r="C360" s="85" t="s">
        <v>955</v>
      </c>
      <c r="D360" s="85" t="s">
        <v>146</v>
      </c>
      <c r="E360" s="86" t="s">
        <v>956</v>
      </c>
      <c r="F360" s="128" t="s">
        <v>957</v>
      </c>
      <c r="G360" s="129"/>
      <c r="H360" s="129"/>
      <c r="I360" s="129"/>
      <c r="J360" s="87" t="s">
        <v>391</v>
      </c>
      <c r="K360" s="88">
        <v>2</v>
      </c>
      <c r="L360" s="130"/>
      <c r="M360" s="129"/>
      <c r="N360" s="130">
        <f t="shared" si="110"/>
        <v>0</v>
      </c>
      <c r="O360" s="129"/>
      <c r="P360" s="129"/>
      <c r="Q360" s="129"/>
      <c r="R360" s="89"/>
      <c r="T360" s="90" t="s">
        <v>3</v>
      </c>
      <c r="U360" s="24" t="s">
        <v>39</v>
      </c>
      <c r="V360" s="91">
        <v>0.056</v>
      </c>
      <c r="W360" s="91">
        <f t="shared" si="111"/>
        <v>0.112</v>
      </c>
      <c r="X360" s="91">
        <v>0</v>
      </c>
      <c r="Y360" s="91">
        <f t="shared" si="112"/>
        <v>0</v>
      </c>
      <c r="Z360" s="91">
        <v>0.00285</v>
      </c>
      <c r="AA360" s="92">
        <f t="shared" si="113"/>
        <v>0.0057</v>
      </c>
      <c r="AR360" s="7" t="s">
        <v>210</v>
      </c>
      <c r="AT360" s="7" t="s">
        <v>146</v>
      </c>
      <c r="AU360" s="7" t="s">
        <v>151</v>
      </c>
      <c r="AY360" s="7" t="s">
        <v>145</v>
      </c>
      <c r="BE360" s="93">
        <f t="shared" si="114"/>
        <v>0</v>
      </c>
      <c r="BF360" s="93">
        <f t="shared" si="115"/>
        <v>0</v>
      </c>
      <c r="BG360" s="93">
        <f t="shared" si="116"/>
        <v>0</v>
      </c>
      <c r="BH360" s="93">
        <f t="shared" si="117"/>
        <v>0</v>
      </c>
      <c r="BI360" s="93">
        <f t="shared" si="118"/>
        <v>0</v>
      </c>
      <c r="BJ360" s="7" t="s">
        <v>151</v>
      </c>
      <c r="BK360" s="94">
        <f t="shared" si="119"/>
        <v>0</v>
      </c>
      <c r="BL360" s="7" t="s">
        <v>210</v>
      </c>
      <c r="BM360" s="7" t="s">
        <v>958</v>
      </c>
    </row>
    <row r="361" spans="2:65" s="1" customFormat="1" ht="31.5" customHeight="1">
      <c r="B361" s="84"/>
      <c r="C361" s="85" t="s">
        <v>959</v>
      </c>
      <c r="D361" s="85" t="s">
        <v>146</v>
      </c>
      <c r="E361" s="86" t="s">
        <v>960</v>
      </c>
      <c r="F361" s="128" t="s">
        <v>961</v>
      </c>
      <c r="G361" s="129"/>
      <c r="H361" s="129"/>
      <c r="I361" s="129"/>
      <c r="J361" s="87" t="s">
        <v>391</v>
      </c>
      <c r="K361" s="88">
        <v>15.6</v>
      </c>
      <c r="L361" s="130"/>
      <c r="M361" s="129"/>
      <c r="N361" s="130">
        <f t="shared" si="110"/>
        <v>0</v>
      </c>
      <c r="O361" s="129"/>
      <c r="P361" s="129"/>
      <c r="Q361" s="129"/>
      <c r="R361" s="89"/>
      <c r="T361" s="90" t="s">
        <v>3</v>
      </c>
      <c r="U361" s="24" t="s">
        <v>39</v>
      </c>
      <c r="V361" s="91">
        <v>0.317</v>
      </c>
      <c r="W361" s="91">
        <f t="shared" si="111"/>
        <v>4.9452</v>
      </c>
      <c r="X361" s="91">
        <v>0.0033395</v>
      </c>
      <c r="Y361" s="91">
        <f t="shared" si="112"/>
        <v>0.0520962</v>
      </c>
      <c r="Z361" s="91">
        <v>0</v>
      </c>
      <c r="AA361" s="92">
        <f t="shared" si="113"/>
        <v>0</v>
      </c>
      <c r="AR361" s="7" t="s">
        <v>210</v>
      </c>
      <c r="AT361" s="7" t="s">
        <v>146</v>
      </c>
      <c r="AU361" s="7" t="s">
        <v>151</v>
      </c>
      <c r="AY361" s="7" t="s">
        <v>145</v>
      </c>
      <c r="BE361" s="93">
        <f t="shared" si="114"/>
        <v>0</v>
      </c>
      <c r="BF361" s="93">
        <f t="shared" si="115"/>
        <v>0</v>
      </c>
      <c r="BG361" s="93">
        <f t="shared" si="116"/>
        <v>0</v>
      </c>
      <c r="BH361" s="93">
        <f t="shared" si="117"/>
        <v>0</v>
      </c>
      <c r="BI361" s="93">
        <f t="shared" si="118"/>
        <v>0</v>
      </c>
      <c r="BJ361" s="7" t="s">
        <v>151</v>
      </c>
      <c r="BK361" s="94">
        <f t="shared" si="119"/>
        <v>0</v>
      </c>
      <c r="BL361" s="7" t="s">
        <v>210</v>
      </c>
      <c r="BM361" s="7" t="s">
        <v>962</v>
      </c>
    </row>
    <row r="362" spans="2:65" s="1" customFormat="1" ht="31.5" customHeight="1">
      <c r="B362" s="84"/>
      <c r="C362" s="85" t="s">
        <v>963</v>
      </c>
      <c r="D362" s="85" t="s">
        <v>146</v>
      </c>
      <c r="E362" s="86" t="s">
        <v>964</v>
      </c>
      <c r="F362" s="128" t="s">
        <v>965</v>
      </c>
      <c r="G362" s="129"/>
      <c r="H362" s="129"/>
      <c r="I362" s="129"/>
      <c r="J362" s="87" t="s">
        <v>195</v>
      </c>
      <c r="K362" s="88">
        <v>1.601</v>
      </c>
      <c r="L362" s="130"/>
      <c r="M362" s="129"/>
      <c r="N362" s="130">
        <f t="shared" si="110"/>
        <v>0</v>
      </c>
      <c r="O362" s="129"/>
      <c r="P362" s="129"/>
      <c r="Q362" s="129"/>
      <c r="R362" s="89"/>
      <c r="T362" s="90" t="s">
        <v>3</v>
      </c>
      <c r="U362" s="24" t="s">
        <v>39</v>
      </c>
      <c r="V362" s="91">
        <v>4.559</v>
      </c>
      <c r="W362" s="91">
        <f t="shared" si="111"/>
        <v>7.298959</v>
      </c>
      <c r="X362" s="91">
        <v>0</v>
      </c>
      <c r="Y362" s="91">
        <f t="shared" si="112"/>
        <v>0</v>
      </c>
      <c r="Z362" s="91">
        <v>0</v>
      </c>
      <c r="AA362" s="92">
        <f t="shared" si="113"/>
        <v>0</v>
      </c>
      <c r="AR362" s="7" t="s">
        <v>210</v>
      </c>
      <c r="AT362" s="7" t="s">
        <v>146</v>
      </c>
      <c r="AU362" s="7" t="s">
        <v>151</v>
      </c>
      <c r="AY362" s="7" t="s">
        <v>145</v>
      </c>
      <c r="BE362" s="93">
        <f t="shared" si="114"/>
        <v>0</v>
      </c>
      <c r="BF362" s="93">
        <f t="shared" si="115"/>
        <v>0</v>
      </c>
      <c r="BG362" s="93">
        <f t="shared" si="116"/>
        <v>0</v>
      </c>
      <c r="BH362" s="93">
        <f t="shared" si="117"/>
        <v>0</v>
      </c>
      <c r="BI362" s="93">
        <f t="shared" si="118"/>
        <v>0</v>
      </c>
      <c r="BJ362" s="7" t="s">
        <v>151</v>
      </c>
      <c r="BK362" s="94">
        <f t="shared" si="119"/>
        <v>0</v>
      </c>
      <c r="BL362" s="7" t="s">
        <v>210</v>
      </c>
      <c r="BM362" s="7" t="s">
        <v>966</v>
      </c>
    </row>
    <row r="363" spans="2:63" s="5" customFormat="1" ht="29.25" customHeight="1">
      <c r="B363" s="73"/>
      <c r="C363" s="74"/>
      <c r="D363" s="83" t="s">
        <v>121</v>
      </c>
      <c r="E363" s="83"/>
      <c r="F363" s="83"/>
      <c r="G363" s="83"/>
      <c r="H363" s="83"/>
      <c r="I363" s="83"/>
      <c r="J363" s="83"/>
      <c r="K363" s="83"/>
      <c r="L363" s="83"/>
      <c r="M363" s="83"/>
      <c r="N363" s="121">
        <f>BK363</f>
        <v>0</v>
      </c>
      <c r="O363" s="122"/>
      <c r="P363" s="122"/>
      <c r="Q363" s="122"/>
      <c r="R363" s="76"/>
      <c r="T363" s="77"/>
      <c r="U363" s="74"/>
      <c r="V363" s="74"/>
      <c r="W363" s="78">
        <f>SUM(W364:W367)</f>
        <v>44.928856</v>
      </c>
      <c r="X363" s="74"/>
      <c r="Y363" s="78">
        <f>SUM(Y364:Y367)</f>
        <v>0.051743568</v>
      </c>
      <c r="Z363" s="74"/>
      <c r="AA363" s="79">
        <f>SUM(AA364:AA367)</f>
        <v>10.7387</v>
      </c>
      <c r="AR363" s="80" t="s">
        <v>151</v>
      </c>
      <c r="AT363" s="81" t="s">
        <v>71</v>
      </c>
      <c r="AU363" s="81" t="s">
        <v>79</v>
      </c>
      <c r="AY363" s="80" t="s">
        <v>145</v>
      </c>
      <c r="BK363" s="82">
        <f>SUM(BK364:BK367)</f>
        <v>0</v>
      </c>
    </row>
    <row r="364" spans="2:65" s="1" customFormat="1" ht="31.5" customHeight="1">
      <c r="B364" s="84"/>
      <c r="C364" s="85" t="s">
        <v>967</v>
      </c>
      <c r="D364" s="85" t="s">
        <v>146</v>
      </c>
      <c r="E364" s="86" t="s">
        <v>968</v>
      </c>
      <c r="F364" s="128" t="s">
        <v>969</v>
      </c>
      <c r="G364" s="129"/>
      <c r="H364" s="129"/>
      <c r="I364" s="129"/>
      <c r="J364" s="87" t="s">
        <v>204</v>
      </c>
      <c r="K364" s="88">
        <v>204.5</v>
      </c>
      <c r="L364" s="130"/>
      <c r="M364" s="129"/>
      <c r="N364" s="130">
        <f>ROUND(L364*K364,3)</f>
        <v>0</v>
      </c>
      <c r="O364" s="129"/>
      <c r="P364" s="129"/>
      <c r="Q364" s="129"/>
      <c r="R364" s="89"/>
      <c r="T364" s="90" t="s">
        <v>3</v>
      </c>
      <c r="U364" s="24" t="s">
        <v>39</v>
      </c>
      <c r="V364" s="91">
        <v>0.168</v>
      </c>
      <c r="W364" s="91">
        <f>V364*K364</f>
        <v>34.356</v>
      </c>
      <c r="X364" s="91">
        <v>0</v>
      </c>
      <c r="Y364" s="91">
        <f>X364*K364</f>
        <v>0</v>
      </c>
      <c r="Z364" s="91">
        <v>0.046</v>
      </c>
      <c r="AA364" s="92">
        <f>Z364*K364</f>
        <v>9.407</v>
      </c>
      <c r="AR364" s="7" t="s">
        <v>210</v>
      </c>
      <c r="AT364" s="7" t="s">
        <v>146</v>
      </c>
      <c r="AU364" s="7" t="s">
        <v>151</v>
      </c>
      <c r="AY364" s="7" t="s">
        <v>145</v>
      </c>
      <c r="BE364" s="93">
        <f>IF(U364="základná",N364,0)</f>
        <v>0</v>
      </c>
      <c r="BF364" s="93">
        <f>IF(U364="znížená",N364,0)</f>
        <v>0</v>
      </c>
      <c r="BG364" s="93">
        <f>IF(U364="zákl. prenesená",N364,0)</f>
        <v>0</v>
      </c>
      <c r="BH364" s="93">
        <f>IF(U364="zníž. prenesená",N364,0)</f>
        <v>0</v>
      </c>
      <c r="BI364" s="93">
        <f>IF(U364="nulová",N364,0)</f>
        <v>0</v>
      </c>
      <c r="BJ364" s="7" t="s">
        <v>151</v>
      </c>
      <c r="BK364" s="94">
        <f>ROUND(L364*K364,3)</f>
        <v>0</v>
      </c>
      <c r="BL364" s="7" t="s">
        <v>210</v>
      </c>
      <c r="BM364" s="7" t="s">
        <v>970</v>
      </c>
    </row>
    <row r="365" spans="2:65" s="1" customFormat="1" ht="31.5" customHeight="1">
      <c r="B365" s="84"/>
      <c r="C365" s="85" t="s">
        <v>971</v>
      </c>
      <c r="D365" s="85" t="s">
        <v>146</v>
      </c>
      <c r="E365" s="86" t="s">
        <v>972</v>
      </c>
      <c r="F365" s="128" t="s">
        <v>973</v>
      </c>
      <c r="G365" s="129"/>
      <c r="H365" s="129"/>
      <c r="I365" s="129"/>
      <c r="J365" s="87" t="s">
        <v>391</v>
      </c>
      <c r="K365" s="88">
        <v>57.9</v>
      </c>
      <c r="L365" s="130"/>
      <c r="M365" s="129"/>
      <c r="N365" s="130">
        <f>ROUND(L365*K365,3)</f>
        <v>0</v>
      </c>
      <c r="O365" s="129"/>
      <c r="P365" s="129"/>
      <c r="Q365" s="129"/>
      <c r="R365" s="89"/>
      <c r="T365" s="90" t="s">
        <v>3</v>
      </c>
      <c r="U365" s="24" t="s">
        <v>39</v>
      </c>
      <c r="V365" s="91">
        <v>0.077</v>
      </c>
      <c r="W365" s="91">
        <f>V365*K365</f>
        <v>4.4582999999999995</v>
      </c>
      <c r="X365" s="91">
        <v>0</v>
      </c>
      <c r="Y365" s="91">
        <f>X365*K365</f>
        <v>0</v>
      </c>
      <c r="Z365" s="91">
        <v>0.023</v>
      </c>
      <c r="AA365" s="92">
        <f>Z365*K365</f>
        <v>1.3316999999999999</v>
      </c>
      <c r="AR365" s="7" t="s">
        <v>210</v>
      </c>
      <c r="AT365" s="7" t="s">
        <v>146</v>
      </c>
      <c r="AU365" s="7" t="s">
        <v>151</v>
      </c>
      <c r="AY365" s="7" t="s">
        <v>145</v>
      </c>
      <c r="BE365" s="93">
        <f>IF(U365="základná",N365,0)</f>
        <v>0</v>
      </c>
      <c r="BF365" s="93">
        <f>IF(U365="znížená",N365,0)</f>
        <v>0</v>
      </c>
      <c r="BG365" s="93">
        <f>IF(U365="zákl. prenesená",N365,0)</f>
        <v>0</v>
      </c>
      <c r="BH365" s="93">
        <f>IF(U365="zníž. prenesená",N365,0)</f>
        <v>0</v>
      </c>
      <c r="BI365" s="93">
        <f>IF(U365="nulová",N365,0)</f>
        <v>0</v>
      </c>
      <c r="BJ365" s="7" t="s">
        <v>151</v>
      </c>
      <c r="BK365" s="94">
        <f>ROUND(L365*K365,3)</f>
        <v>0</v>
      </c>
      <c r="BL365" s="7" t="s">
        <v>210</v>
      </c>
      <c r="BM365" s="7" t="s">
        <v>974</v>
      </c>
    </row>
    <row r="366" spans="2:65" s="1" customFormat="1" ht="22.5" customHeight="1">
      <c r="B366" s="84"/>
      <c r="C366" s="85" t="s">
        <v>975</v>
      </c>
      <c r="D366" s="85" t="s">
        <v>146</v>
      </c>
      <c r="E366" s="86" t="s">
        <v>976</v>
      </c>
      <c r="F366" s="128" t="s">
        <v>977</v>
      </c>
      <c r="G366" s="129"/>
      <c r="H366" s="129"/>
      <c r="I366" s="129"/>
      <c r="J366" s="87" t="s">
        <v>204</v>
      </c>
      <c r="K366" s="88">
        <v>240</v>
      </c>
      <c r="L366" s="130"/>
      <c r="M366" s="129"/>
      <c r="N366" s="130">
        <f>ROUND(L366*K366,3)</f>
        <v>0</v>
      </c>
      <c r="O366" s="129"/>
      <c r="P366" s="129"/>
      <c r="Q366" s="129"/>
      <c r="R366" s="89"/>
      <c r="T366" s="90" t="s">
        <v>3</v>
      </c>
      <c r="U366" s="24" t="s">
        <v>39</v>
      </c>
      <c r="V366" s="91">
        <v>0.025</v>
      </c>
      <c r="W366" s="91">
        <f>V366*K366</f>
        <v>6</v>
      </c>
      <c r="X366" s="91">
        <v>0.0002155982</v>
      </c>
      <c r="Y366" s="91">
        <f>X366*K366</f>
        <v>0.051743568</v>
      </c>
      <c r="Z366" s="91">
        <v>0</v>
      </c>
      <c r="AA366" s="92">
        <f>Z366*K366</f>
        <v>0</v>
      </c>
      <c r="AR366" s="7" t="s">
        <v>210</v>
      </c>
      <c r="AT366" s="7" t="s">
        <v>146</v>
      </c>
      <c r="AU366" s="7" t="s">
        <v>151</v>
      </c>
      <c r="AY366" s="7" t="s">
        <v>145</v>
      </c>
      <c r="BE366" s="93">
        <f>IF(U366="základná",N366,0)</f>
        <v>0</v>
      </c>
      <c r="BF366" s="93">
        <f>IF(U366="znížená",N366,0)</f>
        <v>0</v>
      </c>
      <c r="BG366" s="93">
        <f>IF(U366="zákl. prenesená",N366,0)</f>
        <v>0</v>
      </c>
      <c r="BH366" s="93">
        <f>IF(U366="zníž. prenesená",N366,0)</f>
        <v>0</v>
      </c>
      <c r="BI366" s="93">
        <f>IF(U366="nulová",N366,0)</f>
        <v>0</v>
      </c>
      <c r="BJ366" s="7" t="s">
        <v>151</v>
      </c>
      <c r="BK366" s="94">
        <f>ROUND(L366*K366,3)</f>
        <v>0</v>
      </c>
      <c r="BL366" s="7" t="s">
        <v>210</v>
      </c>
      <c r="BM366" s="7" t="s">
        <v>978</v>
      </c>
    </row>
    <row r="367" spans="2:65" s="1" customFormat="1" ht="31.5" customHeight="1">
      <c r="B367" s="84"/>
      <c r="C367" s="85" t="s">
        <v>979</v>
      </c>
      <c r="D367" s="85" t="s">
        <v>146</v>
      </c>
      <c r="E367" s="86" t="s">
        <v>980</v>
      </c>
      <c r="F367" s="128" t="s">
        <v>981</v>
      </c>
      <c r="G367" s="129"/>
      <c r="H367" s="129"/>
      <c r="I367" s="129"/>
      <c r="J367" s="87" t="s">
        <v>195</v>
      </c>
      <c r="K367" s="88">
        <v>0.052</v>
      </c>
      <c r="L367" s="130"/>
      <c r="M367" s="129"/>
      <c r="N367" s="130">
        <f>ROUND(L367*K367,3)</f>
        <v>0</v>
      </c>
      <c r="O367" s="129"/>
      <c r="P367" s="129"/>
      <c r="Q367" s="129"/>
      <c r="R367" s="89"/>
      <c r="T367" s="90" t="s">
        <v>3</v>
      </c>
      <c r="U367" s="24" t="s">
        <v>39</v>
      </c>
      <c r="V367" s="91">
        <v>2.203</v>
      </c>
      <c r="W367" s="91">
        <f>V367*K367</f>
        <v>0.11455599999999999</v>
      </c>
      <c r="X367" s="91">
        <v>0</v>
      </c>
      <c r="Y367" s="91">
        <f>X367*K367</f>
        <v>0</v>
      </c>
      <c r="Z367" s="91">
        <v>0</v>
      </c>
      <c r="AA367" s="92">
        <f>Z367*K367</f>
        <v>0</v>
      </c>
      <c r="AR367" s="7" t="s">
        <v>210</v>
      </c>
      <c r="AT367" s="7" t="s">
        <v>146</v>
      </c>
      <c r="AU367" s="7" t="s">
        <v>151</v>
      </c>
      <c r="AY367" s="7" t="s">
        <v>145</v>
      </c>
      <c r="BE367" s="93">
        <f>IF(U367="základná",N367,0)</f>
        <v>0</v>
      </c>
      <c r="BF367" s="93">
        <f>IF(U367="znížená",N367,0)</f>
        <v>0</v>
      </c>
      <c r="BG367" s="93">
        <f>IF(U367="zákl. prenesená",N367,0)</f>
        <v>0</v>
      </c>
      <c r="BH367" s="93">
        <f>IF(U367="zníž. prenesená",N367,0)</f>
        <v>0</v>
      </c>
      <c r="BI367" s="93">
        <f>IF(U367="nulová",N367,0)</f>
        <v>0</v>
      </c>
      <c r="BJ367" s="7" t="s">
        <v>151</v>
      </c>
      <c r="BK367" s="94">
        <f>ROUND(L367*K367,3)</f>
        <v>0</v>
      </c>
      <c r="BL367" s="7" t="s">
        <v>210</v>
      </c>
      <c r="BM367" s="7" t="s">
        <v>982</v>
      </c>
    </row>
    <row r="368" spans="2:63" s="5" customFormat="1" ht="29.25" customHeight="1">
      <c r="B368" s="73"/>
      <c r="C368" s="74"/>
      <c r="D368" s="83" t="s">
        <v>122</v>
      </c>
      <c r="E368" s="83"/>
      <c r="F368" s="83"/>
      <c r="G368" s="83"/>
      <c r="H368" s="83"/>
      <c r="I368" s="83"/>
      <c r="J368" s="83"/>
      <c r="K368" s="83"/>
      <c r="L368" s="83"/>
      <c r="M368" s="83"/>
      <c r="N368" s="121">
        <f>BK368</f>
        <v>0</v>
      </c>
      <c r="O368" s="122"/>
      <c r="P368" s="122"/>
      <c r="Q368" s="122"/>
      <c r="R368" s="76"/>
      <c r="T368" s="77"/>
      <c r="U368" s="74"/>
      <c r="V368" s="74"/>
      <c r="W368" s="78">
        <f>SUM(W369:W380)</f>
        <v>19.638188999999997</v>
      </c>
      <c r="X368" s="74"/>
      <c r="Y368" s="78">
        <f>SUM(Y369:Y380)</f>
        <v>0.21122918759999998</v>
      </c>
      <c r="Z368" s="74"/>
      <c r="AA368" s="79">
        <f>SUM(AA369:AA380)</f>
        <v>0</v>
      </c>
      <c r="AR368" s="80" t="s">
        <v>151</v>
      </c>
      <c r="AT368" s="81" t="s">
        <v>71</v>
      </c>
      <c r="AU368" s="81" t="s">
        <v>79</v>
      </c>
      <c r="AY368" s="80" t="s">
        <v>145</v>
      </c>
      <c r="BK368" s="82">
        <f>SUM(BK369:BK380)</f>
        <v>0</v>
      </c>
    </row>
    <row r="369" spans="2:65" s="1" customFormat="1" ht="57" customHeight="1">
      <c r="B369" s="84"/>
      <c r="C369" s="85" t="s">
        <v>983</v>
      </c>
      <c r="D369" s="85" t="s">
        <v>146</v>
      </c>
      <c r="E369" s="86" t="s">
        <v>984</v>
      </c>
      <c r="F369" s="128" t="s">
        <v>985</v>
      </c>
      <c r="G369" s="129"/>
      <c r="H369" s="129"/>
      <c r="I369" s="129"/>
      <c r="J369" s="87" t="s">
        <v>204</v>
      </c>
      <c r="K369" s="88">
        <v>3.01</v>
      </c>
      <c r="L369" s="130"/>
      <c r="M369" s="129"/>
      <c r="N369" s="130">
        <f aca="true" t="shared" si="120" ref="N369:N380">ROUND(L369*K369,3)</f>
        <v>0</v>
      </c>
      <c r="O369" s="129"/>
      <c r="P369" s="129"/>
      <c r="Q369" s="129"/>
      <c r="R369" s="89"/>
      <c r="T369" s="90" t="s">
        <v>3</v>
      </c>
      <c r="U369" s="24" t="s">
        <v>39</v>
      </c>
      <c r="V369" s="91">
        <v>0.421</v>
      </c>
      <c r="W369" s="91">
        <f aca="true" t="shared" si="121" ref="W369:W380">V369*K369</f>
        <v>1.26721</v>
      </c>
      <c r="X369" s="91">
        <v>0.00022</v>
      </c>
      <c r="Y369" s="91">
        <f aca="true" t="shared" si="122" ref="Y369:Y380">X369*K369</f>
        <v>0.0006621999999999999</v>
      </c>
      <c r="Z369" s="91">
        <v>0</v>
      </c>
      <c r="AA369" s="92">
        <f aca="true" t="shared" si="123" ref="AA369:AA380">Z369*K369</f>
        <v>0</v>
      </c>
      <c r="AR369" s="7" t="s">
        <v>210</v>
      </c>
      <c r="AT369" s="7" t="s">
        <v>146</v>
      </c>
      <c r="AU369" s="7" t="s">
        <v>151</v>
      </c>
      <c r="AY369" s="7" t="s">
        <v>145</v>
      </c>
      <c r="BE369" s="93">
        <f aca="true" t="shared" si="124" ref="BE369:BE380">IF(U369="základná",N369,0)</f>
        <v>0</v>
      </c>
      <c r="BF369" s="93">
        <f aca="true" t="shared" si="125" ref="BF369:BF380">IF(U369="znížená",N369,0)</f>
        <v>0</v>
      </c>
      <c r="BG369" s="93">
        <f aca="true" t="shared" si="126" ref="BG369:BG380">IF(U369="zákl. prenesená",N369,0)</f>
        <v>0</v>
      </c>
      <c r="BH369" s="93">
        <f aca="true" t="shared" si="127" ref="BH369:BH380">IF(U369="zníž. prenesená",N369,0)</f>
        <v>0</v>
      </c>
      <c r="BI369" s="93">
        <f aca="true" t="shared" si="128" ref="BI369:BI380">IF(U369="nulová",N369,0)</f>
        <v>0</v>
      </c>
      <c r="BJ369" s="7" t="s">
        <v>151</v>
      </c>
      <c r="BK369" s="94">
        <f aca="true" t="shared" si="129" ref="BK369:BK380">ROUND(L369*K369,3)</f>
        <v>0</v>
      </c>
      <c r="BL369" s="7" t="s">
        <v>210</v>
      </c>
      <c r="BM369" s="7" t="s">
        <v>986</v>
      </c>
    </row>
    <row r="370" spans="2:65" s="1" customFormat="1" ht="44.25" customHeight="1">
      <c r="B370" s="84"/>
      <c r="C370" s="85" t="s">
        <v>987</v>
      </c>
      <c r="D370" s="85" t="s">
        <v>146</v>
      </c>
      <c r="E370" s="86" t="s">
        <v>988</v>
      </c>
      <c r="F370" s="128" t="s">
        <v>989</v>
      </c>
      <c r="G370" s="129"/>
      <c r="H370" s="129"/>
      <c r="I370" s="129"/>
      <c r="J370" s="87" t="s">
        <v>238</v>
      </c>
      <c r="K370" s="88">
        <v>4</v>
      </c>
      <c r="L370" s="130"/>
      <c r="M370" s="129"/>
      <c r="N370" s="130">
        <f t="shared" si="120"/>
        <v>0</v>
      </c>
      <c r="O370" s="129"/>
      <c r="P370" s="129"/>
      <c r="Q370" s="129"/>
      <c r="R370" s="89"/>
      <c r="T370" s="90" t="s">
        <v>3</v>
      </c>
      <c r="U370" s="24" t="s">
        <v>39</v>
      </c>
      <c r="V370" s="91">
        <v>0.405</v>
      </c>
      <c r="W370" s="91">
        <f t="shared" si="121"/>
        <v>1.62</v>
      </c>
      <c r="X370" s="91">
        <v>0</v>
      </c>
      <c r="Y370" s="91">
        <f t="shared" si="122"/>
        <v>0</v>
      </c>
      <c r="Z370" s="91">
        <v>0</v>
      </c>
      <c r="AA370" s="92">
        <f t="shared" si="123"/>
        <v>0</v>
      </c>
      <c r="AR370" s="7" t="s">
        <v>210</v>
      </c>
      <c r="AT370" s="7" t="s">
        <v>146</v>
      </c>
      <c r="AU370" s="7" t="s">
        <v>151</v>
      </c>
      <c r="AY370" s="7" t="s">
        <v>145</v>
      </c>
      <c r="BE370" s="93">
        <f t="shared" si="124"/>
        <v>0</v>
      </c>
      <c r="BF370" s="93">
        <f t="shared" si="125"/>
        <v>0</v>
      </c>
      <c r="BG370" s="93">
        <f t="shared" si="126"/>
        <v>0</v>
      </c>
      <c r="BH370" s="93">
        <f t="shared" si="127"/>
        <v>0</v>
      </c>
      <c r="BI370" s="93">
        <f t="shared" si="128"/>
        <v>0</v>
      </c>
      <c r="BJ370" s="7" t="s">
        <v>151</v>
      </c>
      <c r="BK370" s="94">
        <f t="shared" si="129"/>
        <v>0</v>
      </c>
      <c r="BL370" s="7" t="s">
        <v>210</v>
      </c>
      <c r="BM370" s="7" t="s">
        <v>990</v>
      </c>
    </row>
    <row r="371" spans="2:65" s="1" customFormat="1" ht="31.5" customHeight="1">
      <c r="B371" s="84"/>
      <c r="C371" s="95" t="s">
        <v>991</v>
      </c>
      <c r="D371" s="95" t="s">
        <v>180</v>
      </c>
      <c r="E371" s="96" t="s">
        <v>992</v>
      </c>
      <c r="F371" s="131" t="s">
        <v>993</v>
      </c>
      <c r="G371" s="132"/>
      <c r="H371" s="132"/>
      <c r="I371" s="132"/>
      <c r="J371" s="97" t="s">
        <v>238</v>
      </c>
      <c r="K371" s="98">
        <v>1</v>
      </c>
      <c r="L371" s="133"/>
      <c r="M371" s="132"/>
      <c r="N371" s="133">
        <f t="shared" si="120"/>
        <v>0</v>
      </c>
      <c r="O371" s="129"/>
      <c r="P371" s="129"/>
      <c r="Q371" s="129"/>
      <c r="R371" s="89"/>
      <c r="T371" s="90" t="s">
        <v>3</v>
      </c>
      <c r="U371" s="24" t="s">
        <v>39</v>
      </c>
      <c r="V371" s="91">
        <v>0</v>
      </c>
      <c r="W371" s="91">
        <f t="shared" si="121"/>
        <v>0</v>
      </c>
      <c r="X371" s="91">
        <v>0</v>
      </c>
      <c r="Y371" s="91">
        <f t="shared" si="122"/>
        <v>0</v>
      </c>
      <c r="Z371" s="91">
        <v>0</v>
      </c>
      <c r="AA371" s="92">
        <f t="shared" si="123"/>
        <v>0</v>
      </c>
      <c r="AR371" s="7" t="s">
        <v>272</v>
      </c>
      <c r="AT371" s="7" t="s">
        <v>180</v>
      </c>
      <c r="AU371" s="7" t="s">
        <v>151</v>
      </c>
      <c r="AY371" s="7" t="s">
        <v>145</v>
      </c>
      <c r="BE371" s="93">
        <f t="shared" si="124"/>
        <v>0</v>
      </c>
      <c r="BF371" s="93">
        <f t="shared" si="125"/>
        <v>0</v>
      </c>
      <c r="BG371" s="93">
        <f t="shared" si="126"/>
        <v>0</v>
      </c>
      <c r="BH371" s="93">
        <f t="shared" si="127"/>
        <v>0</v>
      </c>
      <c r="BI371" s="93">
        <f t="shared" si="128"/>
        <v>0</v>
      </c>
      <c r="BJ371" s="7" t="s">
        <v>151</v>
      </c>
      <c r="BK371" s="94">
        <f t="shared" si="129"/>
        <v>0</v>
      </c>
      <c r="BL371" s="7" t="s">
        <v>210</v>
      </c>
      <c r="BM371" s="7" t="s">
        <v>994</v>
      </c>
    </row>
    <row r="372" spans="2:65" s="1" customFormat="1" ht="31.5" customHeight="1">
      <c r="B372" s="84"/>
      <c r="C372" s="95" t="s">
        <v>995</v>
      </c>
      <c r="D372" s="95" t="s">
        <v>180</v>
      </c>
      <c r="E372" s="96" t="s">
        <v>996</v>
      </c>
      <c r="F372" s="131" t="s">
        <v>997</v>
      </c>
      <c r="G372" s="132"/>
      <c r="H372" s="132"/>
      <c r="I372" s="132"/>
      <c r="J372" s="97" t="s">
        <v>238</v>
      </c>
      <c r="K372" s="98">
        <v>2</v>
      </c>
      <c r="L372" s="133"/>
      <c r="M372" s="132"/>
      <c r="N372" s="133">
        <f t="shared" si="120"/>
        <v>0</v>
      </c>
      <c r="O372" s="129"/>
      <c r="P372" s="129"/>
      <c r="Q372" s="129"/>
      <c r="R372" s="89"/>
      <c r="T372" s="90" t="s">
        <v>3</v>
      </c>
      <c r="U372" s="24" t="s">
        <v>39</v>
      </c>
      <c r="V372" s="91">
        <v>0</v>
      </c>
      <c r="W372" s="91">
        <f t="shared" si="121"/>
        <v>0</v>
      </c>
      <c r="X372" s="91">
        <v>0</v>
      </c>
      <c r="Y372" s="91">
        <f t="shared" si="122"/>
        <v>0</v>
      </c>
      <c r="Z372" s="91">
        <v>0</v>
      </c>
      <c r="AA372" s="92">
        <f t="shared" si="123"/>
        <v>0</v>
      </c>
      <c r="AR372" s="7" t="s">
        <v>272</v>
      </c>
      <c r="AT372" s="7" t="s">
        <v>180</v>
      </c>
      <c r="AU372" s="7" t="s">
        <v>151</v>
      </c>
      <c r="AY372" s="7" t="s">
        <v>145</v>
      </c>
      <c r="BE372" s="93">
        <f t="shared" si="124"/>
        <v>0</v>
      </c>
      <c r="BF372" s="93">
        <f t="shared" si="125"/>
        <v>0</v>
      </c>
      <c r="BG372" s="93">
        <f t="shared" si="126"/>
        <v>0</v>
      </c>
      <c r="BH372" s="93">
        <f t="shared" si="127"/>
        <v>0</v>
      </c>
      <c r="BI372" s="93">
        <f t="shared" si="128"/>
        <v>0</v>
      </c>
      <c r="BJ372" s="7" t="s">
        <v>151</v>
      </c>
      <c r="BK372" s="94">
        <f t="shared" si="129"/>
        <v>0</v>
      </c>
      <c r="BL372" s="7" t="s">
        <v>210</v>
      </c>
      <c r="BM372" s="7" t="s">
        <v>998</v>
      </c>
    </row>
    <row r="373" spans="2:65" s="1" customFormat="1" ht="31.5" customHeight="1">
      <c r="B373" s="84"/>
      <c r="C373" s="95" t="s">
        <v>999</v>
      </c>
      <c r="D373" s="95" t="s">
        <v>180</v>
      </c>
      <c r="E373" s="96" t="s">
        <v>1000</v>
      </c>
      <c r="F373" s="131" t="s">
        <v>1001</v>
      </c>
      <c r="G373" s="132"/>
      <c r="H373" s="132"/>
      <c r="I373" s="132"/>
      <c r="J373" s="97" t="s">
        <v>238</v>
      </c>
      <c r="K373" s="98">
        <v>1</v>
      </c>
      <c r="L373" s="133"/>
      <c r="M373" s="132"/>
      <c r="N373" s="133">
        <f t="shared" si="120"/>
        <v>0</v>
      </c>
      <c r="O373" s="129"/>
      <c r="P373" s="129"/>
      <c r="Q373" s="129"/>
      <c r="R373" s="89"/>
      <c r="T373" s="90" t="s">
        <v>3</v>
      </c>
      <c r="U373" s="24" t="s">
        <v>39</v>
      </c>
      <c r="V373" s="91">
        <v>0</v>
      </c>
      <c r="W373" s="91">
        <f t="shared" si="121"/>
        <v>0</v>
      </c>
      <c r="X373" s="91">
        <v>0</v>
      </c>
      <c r="Y373" s="91">
        <f t="shared" si="122"/>
        <v>0</v>
      </c>
      <c r="Z373" s="91">
        <v>0</v>
      </c>
      <c r="AA373" s="92">
        <f t="shared" si="123"/>
        <v>0</v>
      </c>
      <c r="AR373" s="7" t="s">
        <v>272</v>
      </c>
      <c r="AT373" s="7" t="s">
        <v>180</v>
      </c>
      <c r="AU373" s="7" t="s">
        <v>151</v>
      </c>
      <c r="AY373" s="7" t="s">
        <v>145</v>
      </c>
      <c r="BE373" s="93">
        <f t="shared" si="124"/>
        <v>0</v>
      </c>
      <c r="BF373" s="93">
        <f t="shared" si="125"/>
        <v>0</v>
      </c>
      <c r="BG373" s="93">
        <f t="shared" si="126"/>
        <v>0</v>
      </c>
      <c r="BH373" s="93">
        <f t="shared" si="127"/>
        <v>0</v>
      </c>
      <c r="BI373" s="93">
        <f t="shared" si="128"/>
        <v>0</v>
      </c>
      <c r="BJ373" s="7" t="s">
        <v>151</v>
      </c>
      <c r="BK373" s="94">
        <f t="shared" si="129"/>
        <v>0</v>
      </c>
      <c r="BL373" s="7" t="s">
        <v>210</v>
      </c>
      <c r="BM373" s="7" t="s">
        <v>1002</v>
      </c>
    </row>
    <row r="374" spans="2:65" s="1" customFormat="1" ht="31.5" customHeight="1">
      <c r="B374" s="84"/>
      <c r="C374" s="85" t="s">
        <v>1003</v>
      </c>
      <c r="D374" s="85" t="s">
        <v>146</v>
      </c>
      <c r="E374" s="86" t="s">
        <v>1004</v>
      </c>
      <c r="F374" s="128" t="s">
        <v>1005</v>
      </c>
      <c r="G374" s="129"/>
      <c r="H374" s="129"/>
      <c r="I374" s="129"/>
      <c r="J374" s="87" t="s">
        <v>238</v>
      </c>
      <c r="K374" s="88">
        <v>3</v>
      </c>
      <c r="L374" s="130"/>
      <c r="M374" s="129"/>
      <c r="N374" s="130">
        <f t="shared" si="120"/>
        <v>0</v>
      </c>
      <c r="O374" s="129"/>
      <c r="P374" s="129"/>
      <c r="Q374" s="129"/>
      <c r="R374" s="89"/>
      <c r="T374" s="90" t="s">
        <v>3</v>
      </c>
      <c r="U374" s="24" t="s">
        <v>39</v>
      </c>
      <c r="V374" s="91">
        <v>2.546</v>
      </c>
      <c r="W374" s="91">
        <f t="shared" si="121"/>
        <v>7.638</v>
      </c>
      <c r="X374" s="91">
        <v>0.000454</v>
      </c>
      <c r="Y374" s="91">
        <f t="shared" si="122"/>
        <v>0.001362</v>
      </c>
      <c r="Z374" s="91">
        <v>0</v>
      </c>
      <c r="AA374" s="92">
        <f t="shared" si="123"/>
        <v>0</v>
      </c>
      <c r="AR374" s="7" t="s">
        <v>210</v>
      </c>
      <c r="AT374" s="7" t="s">
        <v>146</v>
      </c>
      <c r="AU374" s="7" t="s">
        <v>151</v>
      </c>
      <c r="AY374" s="7" t="s">
        <v>145</v>
      </c>
      <c r="BE374" s="93">
        <f t="shared" si="124"/>
        <v>0</v>
      </c>
      <c r="BF374" s="93">
        <f t="shared" si="125"/>
        <v>0</v>
      </c>
      <c r="BG374" s="93">
        <f t="shared" si="126"/>
        <v>0</v>
      </c>
      <c r="BH374" s="93">
        <f t="shared" si="127"/>
        <v>0</v>
      </c>
      <c r="BI374" s="93">
        <f t="shared" si="128"/>
        <v>0</v>
      </c>
      <c r="BJ374" s="7" t="s">
        <v>151</v>
      </c>
      <c r="BK374" s="94">
        <f t="shared" si="129"/>
        <v>0</v>
      </c>
      <c r="BL374" s="7" t="s">
        <v>210</v>
      </c>
      <c r="BM374" s="7" t="s">
        <v>1006</v>
      </c>
    </row>
    <row r="375" spans="2:65" s="1" customFormat="1" ht="31.5" customHeight="1">
      <c r="B375" s="84"/>
      <c r="C375" s="95" t="s">
        <v>1007</v>
      </c>
      <c r="D375" s="95" t="s">
        <v>180</v>
      </c>
      <c r="E375" s="96" t="s">
        <v>1008</v>
      </c>
      <c r="F375" s="131" t="s">
        <v>1009</v>
      </c>
      <c r="G375" s="132"/>
      <c r="H375" s="132"/>
      <c r="I375" s="132"/>
      <c r="J375" s="97" t="s">
        <v>238</v>
      </c>
      <c r="K375" s="98">
        <v>3</v>
      </c>
      <c r="L375" s="133"/>
      <c r="M375" s="132"/>
      <c r="N375" s="133">
        <f t="shared" si="120"/>
        <v>0</v>
      </c>
      <c r="O375" s="129"/>
      <c r="P375" s="129"/>
      <c r="Q375" s="129"/>
      <c r="R375" s="89"/>
      <c r="T375" s="90" t="s">
        <v>3</v>
      </c>
      <c r="U375" s="24" t="s">
        <v>39</v>
      </c>
      <c r="V375" s="91">
        <v>0</v>
      </c>
      <c r="W375" s="91">
        <f t="shared" si="121"/>
        <v>0</v>
      </c>
      <c r="X375" s="91">
        <v>0.018</v>
      </c>
      <c r="Y375" s="91">
        <f t="shared" si="122"/>
        <v>0.05399999999999999</v>
      </c>
      <c r="Z375" s="91">
        <v>0</v>
      </c>
      <c r="AA375" s="92">
        <f t="shared" si="123"/>
        <v>0</v>
      </c>
      <c r="AR375" s="7" t="s">
        <v>272</v>
      </c>
      <c r="AT375" s="7" t="s">
        <v>180</v>
      </c>
      <c r="AU375" s="7" t="s">
        <v>151</v>
      </c>
      <c r="AY375" s="7" t="s">
        <v>145</v>
      </c>
      <c r="BE375" s="93">
        <f t="shared" si="124"/>
        <v>0</v>
      </c>
      <c r="BF375" s="93">
        <f t="shared" si="125"/>
        <v>0</v>
      </c>
      <c r="BG375" s="93">
        <f t="shared" si="126"/>
        <v>0</v>
      </c>
      <c r="BH375" s="93">
        <f t="shared" si="127"/>
        <v>0</v>
      </c>
      <c r="BI375" s="93">
        <f t="shared" si="128"/>
        <v>0</v>
      </c>
      <c r="BJ375" s="7" t="s">
        <v>151</v>
      </c>
      <c r="BK375" s="94">
        <f t="shared" si="129"/>
        <v>0</v>
      </c>
      <c r="BL375" s="7" t="s">
        <v>210</v>
      </c>
      <c r="BM375" s="7" t="s">
        <v>1010</v>
      </c>
    </row>
    <row r="376" spans="2:65" s="1" customFormat="1" ht="31.5" customHeight="1">
      <c r="B376" s="84"/>
      <c r="C376" s="85" t="s">
        <v>1011</v>
      </c>
      <c r="D376" s="85" t="s">
        <v>146</v>
      </c>
      <c r="E376" s="86" t="s">
        <v>1012</v>
      </c>
      <c r="F376" s="128" t="s">
        <v>1013</v>
      </c>
      <c r="G376" s="129"/>
      <c r="H376" s="129"/>
      <c r="I376" s="129"/>
      <c r="J376" s="87" t="s">
        <v>238</v>
      </c>
      <c r="K376" s="88">
        <v>1</v>
      </c>
      <c r="L376" s="130"/>
      <c r="M376" s="129"/>
      <c r="N376" s="130">
        <f t="shared" si="120"/>
        <v>0</v>
      </c>
      <c r="O376" s="129"/>
      <c r="P376" s="129"/>
      <c r="Q376" s="129"/>
      <c r="R376" s="89"/>
      <c r="T376" s="90" t="s">
        <v>3</v>
      </c>
      <c r="U376" s="24" t="s">
        <v>39</v>
      </c>
      <c r="V376" s="91">
        <v>3.05</v>
      </c>
      <c r="W376" s="91">
        <f t="shared" si="121"/>
        <v>3.05</v>
      </c>
      <c r="X376" s="91">
        <v>0.001361</v>
      </c>
      <c r="Y376" s="91">
        <f t="shared" si="122"/>
        <v>0.001361</v>
      </c>
      <c r="Z376" s="91">
        <v>0</v>
      </c>
      <c r="AA376" s="92">
        <f t="shared" si="123"/>
        <v>0</v>
      </c>
      <c r="AR376" s="7" t="s">
        <v>210</v>
      </c>
      <c r="AT376" s="7" t="s">
        <v>146</v>
      </c>
      <c r="AU376" s="7" t="s">
        <v>151</v>
      </c>
      <c r="AY376" s="7" t="s">
        <v>145</v>
      </c>
      <c r="BE376" s="93">
        <f t="shared" si="124"/>
        <v>0</v>
      </c>
      <c r="BF376" s="93">
        <f t="shared" si="125"/>
        <v>0</v>
      </c>
      <c r="BG376" s="93">
        <f t="shared" si="126"/>
        <v>0</v>
      </c>
      <c r="BH376" s="93">
        <f t="shared" si="127"/>
        <v>0</v>
      </c>
      <c r="BI376" s="93">
        <f t="shared" si="128"/>
        <v>0</v>
      </c>
      <c r="BJ376" s="7" t="s">
        <v>151</v>
      </c>
      <c r="BK376" s="94">
        <f t="shared" si="129"/>
        <v>0</v>
      </c>
      <c r="BL376" s="7" t="s">
        <v>210</v>
      </c>
      <c r="BM376" s="7" t="s">
        <v>1014</v>
      </c>
    </row>
    <row r="377" spans="2:65" s="1" customFormat="1" ht="31.5" customHeight="1">
      <c r="B377" s="84"/>
      <c r="C377" s="95" t="s">
        <v>1015</v>
      </c>
      <c r="D377" s="95" t="s">
        <v>180</v>
      </c>
      <c r="E377" s="96" t="s">
        <v>1016</v>
      </c>
      <c r="F377" s="131" t="s">
        <v>1017</v>
      </c>
      <c r="G377" s="132"/>
      <c r="H377" s="132"/>
      <c r="I377" s="132"/>
      <c r="J377" s="97" t="s">
        <v>238</v>
      </c>
      <c r="K377" s="98">
        <v>1</v>
      </c>
      <c r="L377" s="133"/>
      <c r="M377" s="132"/>
      <c r="N377" s="133">
        <f t="shared" si="120"/>
        <v>0</v>
      </c>
      <c r="O377" s="129"/>
      <c r="P377" s="129"/>
      <c r="Q377" s="129"/>
      <c r="R377" s="89"/>
      <c r="T377" s="90" t="s">
        <v>3</v>
      </c>
      <c r="U377" s="24" t="s">
        <v>39</v>
      </c>
      <c r="V377" s="91">
        <v>0</v>
      </c>
      <c r="W377" s="91">
        <f t="shared" si="121"/>
        <v>0</v>
      </c>
      <c r="X377" s="91">
        <v>0.018</v>
      </c>
      <c r="Y377" s="91">
        <f t="shared" si="122"/>
        <v>0.018</v>
      </c>
      <c r="Z377" s="91">
        <v>0</v>
      </c>
      <c r="AA377" s="92">
        <f t="shared" si="123"/>
        <v>0</v>
      </c>
      <c r="AR377" s="7" t="s">
        <v>272</v>
      </c>
      <c r="AT377" s="7" t="s">
        <v>180</v>
      </c>
      <c r="AU377" s="7" t="s">
        <v>151</v>
      </c>
      <c r="AY377" s="7" t="s">
        <v>145</v>
      </c>
      <c r="BE377" s="93">
        <f t="shared" si="124"/>
        <v>0</v>
      </c>
      <c r="BF377" s="93">
        <f t="shared" si="125"/>
        <v>0</v>
      </c>
      <c r="BG377" s="93">
        <f t="shared" si="126"/>
        <v>0</v>
      </c>
      <c r="BH377" s="93">
        <f t="shared" si="127"/>
        <v>0</v>
      </c>
      <c r="BI377" s="93">
        <f t="shared" si="128"/>
        <v>0</v>
      </c>
      <c r="BJ377" s="7" t="s">
        <v>151</v>
      </c>
      <c r="BK377" s="94">
        <f t="shared" si="129"/>
        <v>0</v>
      </c>
      <c r="BL377" s="7" t="s">
        <v>210</v>
      </c>
      <c r="BM377" s="7" t="s">
        <v>1018</v>
      </c>
    </row>
    <row r="378" spans="2:65" s="1" customFormat="1" ht="31.5" customHeight="1">
      <c r="B378" s="84"/>
      <c r="C378" s="85" t="s">
        <v>1019</v>
      </c>
      <c r="D378" s="85" t="s">
        <v>146</v>
      </c>
      <c r="E378" s="86" t="s">
        <v>1020</v>
      </c>
      <c r="F378" s="128" t="s">
        <v>1021</v>
      </c>
      <c r="G378" s="129"/>
      <c r="H378" s="129"/>
      <c r="I378" s="129"/>
      <c r="J378" s="87" t="s">
        <v>238</v>
      </c>
      <c r="K378" s="88">
        <v>1</v>
      </c>
      <c r="L378" s="130"/>
      <c r="M378" s="129"/>
      <c r="N378" s="130">
        <f t="shared" si="120"/>
        <v>0</v>
      </c>
      <c r="O378" s="129"/>
      <c r="P378" s="129"/>
      <c r="Q378" s="129"/>
      <c r="R378" s="89"/>
      <c r="T378" s="90" t="s">
        <v>3</v>
      </c>
      <c r="U378" s="24" t="s">
        <v>39</v>
      </c>
      <c r="V378" s="91">
        <v>5.58</v>
      </c>
      <c r="W378" s="91">
        <f t="shared" si="121"/>
        <v>5.58</v>
      </c>
      <c r="X378" s="91">
        <v>4.39876E-05</v>
      </c>
      <c r="Y378" s="91">
        <f t="shared" si="122"/>
        <v>4.39876E-05</v>
      </c>
      <c r="Z378" s="91">
        <v>0</v>
      </c>
      <c r="AA378" s="92">
        <f t="shared" si="123"/>
        <v>0</v>
      </c>
      <c r="AR378" s="7" t="s">
        <v>210</v>
      </c>
      <c r="AT378" s="7" t="s">
        <v>146</v>
      </c>
      <c r="AU378" s="7" t="s">
        <v>151</v>
      </c>
      <c r="AY378" s="7" t="s">
        <v>145</v>
      </c>
      <c r="BE378" s="93">
        <f t="shared" si="124"/>
        <v>0</v>
      </c>
      <c r="BF378" s="93">
        <f t="shared" si="125"/>
        <v>0</v>
      </c>
      <c r="BG378" s="93">
        <f t="shared" si="126"/>
        <v>0</v>
      </c>
      <c r="BH378" s="93">
        <f t="shared" si="127"/>
        <v>0</v>
      </c>
      <c r="BI378" s="93">
        <f t="shared" si="128"/>
        <v>0</v>
      </c>
      <c r="BJ378" s="7" t="s">
        <v>151</v>
      </c>
      <c r="BK378" s="94">
        <f t="shared" si="129"/>
        <v>0</v>
      </c>
      <c r="BL378" s="7" t="s">
        <v>210</v>
      </c>
      <c r="BM378" s="7" t="s">
        <v>1022</v>
      </c>
    </row>
    <row r="379" spans="2:65" s="1" customFormat="1" ht="22.5" customHeight="1">
      <c r="B379" s="84"/>
      <c r="C379" s="95" t="s">
        <v>1023</v>
      </c>
      <c r="D379" s="95" t="s">
        <v>180</v>
      </c>
      <c r="E379" s="96" t="s">
        <v>1024</v>
      </c>
      <c r="F379" s="131" t="s">
        <v>1025</v>
      </c>
      <c r="G379" s="132"/>
      <c r="H379" s="132"/>
      <c r="I379" s="132"/>
      <c r="J379" s="97" t="s">
        <v>238</v>
      </c>
      <c r="K379" s="98">
        <v>1</v>
      </c>
      <c r="L379" s="133"/>
      <c r="M379" s="132"/>
      <c r="N379" s="133">
        <f t="shared" si="120"/>
        <v>0</v>
      </c>
      <c r="O379" s="129"/>
      <c r="P379" s="129"/>
      <c r="Q379" s="129"/>
      <c r="R379" s="89"/>
      <c r="T379" s="90" t="s">
        <v>3</v>
      </c>
      <c r="U379" s="24" t="s">
        <v>39</v>
      </c>
      <c r="V379" s="91">
        <v>0</v>
      </c>
      <c r="W379" s="91">
        <f t="shared" si="121"/>
        <v>0</v>
      </c>
      <c r="X379" s="91">
        <v>0.1358</v>
      </c>
      <c r="Y379" s="91">
        <f t="shared" si="122"/>
        <v>0.1358</v>
      </c>
      <c r="Z379" s="91">
        <v>0</v>
      </c>
      <c r="AA379" s="92">
        <f t="shared" si="123"/>
        <v>0</v>
      </c>
      <c r="AR379" s="7" t="s">
        <v>272</v>
      </c>
      <c r="AT379" s="7" t="s">
        <v>180</v>
      </c>
      <c r="AU379" s="7" t="s">
        <v>151</v>
      </c>
      <c r="AY379" s="7" t="s">
        <v>145</v>
      </c>
      <c r="BE379" s="93">
        <f t="shared" si="124"/>
        <v>0</v>
      </c>
      <c r="BF379" s="93">
        <f t="shared" si="125"/>
        <v>0</v>
      </c>
      <c r="BG379" s="93">
        <f t="shared" si="126"/>
        <v>0</v>
      </c>
      <c r="BH379" s="93">
        <f t="shared" si="127"/>
        <v>0</v>
      </c>
      <c r="BI379" s="93">
        <f t="shared" si="128"/>
        <v>0</v>
      </c>
      <c r="BJ379" s="7" t="s">
        <v>151</v>
      </c>
      <c r="BK379" s="94">
        <f t="shared" si="129"/>
        <v>0</v>
      </c>
      <c r="BL379" s="7" t="s">
        <v>210</v>
      </c>
      <c r="BM379" s="7" t="s">
        <v>1026</v>
      </c>
    </row>
    <row r="380" spans="2:65" s="1" customFormat="1" ht="31.5" customHeight="1">
      <c r="B380" s="84"/>
      <c r="C380" s="85" t="s">
        <v>1027</v>
      </c>
      <c r="D380" s="85" t="s">
        <v>146</v>
      </c>
      <c r="E380" s="86" t="s">
        <v>1028</v>
      </c>
      <c r="F380" s="128" t="s">
        <v>1029</v>
      </c>
      <c r="G380" s="129"/>
      <c r="H380" s="129"/>
      <c r="I380" s="129"/>
      <c r="J380" s="87" t="s">
        <v>195</v>
      </c>
      <c r="K380" s="88">
        <v>0.211</v>
      </c>
      <c r="L380" s="130"/>
      <c r="M380" s="129"/>
      <c r="N380" s="130">
        <f t="shared" si="120"/>
        <v>0</v>
      </c>
      <c r="O380" s="129"/>
      <c r="P380" s="129"/>
      <c r="Q380" s="129"/>
      <c r="R380" s="89"/>
      <c r="T380" s="90" t="s">
        <v>3</v>
      </c>
      <c r="U380" s="24" t="s">
        <v>39</v>
      </c>
      <c r="V380" s="91">
        <v>2.289</v>
      </c>
      <c r="W380" s="91">
        <f t="shared" si="121"/>
        <v>0.482979</v>
      </c>
      <c r="X380" s="91">
        <v>0</v>
      </c>
      <c r="Y380" s="91">
        <f t="shared" si="122"/>
        <v>0</v>
      </c>
      <c r="Z380" s="91">
        <v>0</v>
      </c>
      <c r="AA380" s="92">
        <f t="shared" si="123"/>
        <v>0</v>
      </c>
      <c r="AR380" s="7" t="s">
        <v>210</v>
      </c>
      <c r="AT380" s="7" t="s">
        <v>146</v>
      </c>
      <c r="AU380" s="7" t="s">
        <v>151</v>
      </c>
      <c r="AY380" s="7" t="s">
        <v>145</v>
      </c>
      <c r="BE380" s="93">
        <f t="shared" si="124"/>
        <v>0</v>
      </c>
      <c r="BF380" s="93">
        <f t="shared" si="125"/>
        <v>0</v>
      </c>
      <c r="BG380" s="93">
        <f t="shared" si="126"/>
        <v>0</v>
      </c>
      <c r="BH380" s="93">
        <f t="shared" si="127"/>
        <v>0</v>
      </c>
      <c r="BI380" s="93">
        <f t="shared" si="128"/>
        <v>0</v>
      </c>
      <c r="BJ380" s="7" t="s">
        <v>151</v>
      </c>
      <c r="BK380" s="94">
        <f t="shared" si="129"/>
        <v>0</v>
      </c>
      <c r="BL380" s="7" t="s">
        <v>210</v>
      </c>
      <c r="BM380" s="7" t="s">
        <v>1030</v>
      </c>
    </row>
    <row r="381" spans="2:63" s="5" customFormat="1" ht="29.25" customHeight="1">
      <c r="B381" s="73"/>
      <c r="C381" s="74"/>
      <c r="D381" s="83" t="s">
        <v>123</v>
      </c>
      <c r="E381" s="83"/>
      <c r="F381" s="83"/>
      <c r="G381" s="83"/>
      <c r="H381" s="83"/>
      <c r="I381" s="83"/>
      <c r="J381" s="83"/>
      <c r="K381" s="83"/>
      <c r="L381" s="83"/>
      <c r="M381" s="83"/>
      <c r="N381" s="121">
        <f>BK381</f>
        <v>0</v>
      </c>
      <c r="O381" s="122"/>
      <c r="P381" s="122"/>
      <c r="Q381" s="122"/>
      <c r="R381" s="76"/>
      <c r="T381" s="77"/>
      <c r="U381" s="74"/>
      <c r="V381" s="74"/>
      <c r="W381" s="78">
        <f>SUM(W382:W397)</f>
        <v>71.576608</v>
      </c>
      <c r="X381" s="74"/>
      <c r="Y381" s="78">
        <f>SUM(Y382:Y397)</f>
        <v>2.412264432</v>
      </c>
      <c r="Z381" s="74"/>
      <c r="AA381" s="79">
        <f>SUM(AA382:AA397)</f>
        <v>0</v>
      </c>
      <c r="AR381" s="80" t="s">
        <v>151</v>
      </c>
      <c r="AT381" s="81" t="s">
        <v>71</v>
      </c>
      <c r="AU381" s="81" t="s">
        <v>79</v>
      </c>
      <c r="AY381" s="80" t="s">
        <v>145</v>
      </c>
      <c r="BK381" s="82">
        <f>SUM(BK382:BK397)</f>
        <v>0</v>
      </c>
    </row>
    <row r="382" spans="2:65" s="1" customFormat="1" ht="57" customHeight="1">
      <c r="B382" s="84"/>
      <c r="C382" s="85" t="s">
        <v>1031</v>
      </c>
      <c r="D382" s="85" t="s">
        <v>146</v>
      </c>
      <c r="E382" s="86" t="s">
        <v>1032</v>
      </c>
      <c r="F382" s="128" t="s">
        <v>1033</v>
      </c>
      <c r="G382" s="129"/>
      <c r="H382" s="129"/>
      <c r="I382" s="129"/>
      <c r="J382" s="87" t="s">
        <v>238</v>
      </c>
      <c r="K382" s="88">
        <v>1</v>
      </c>
      <c r="L382" s="130"/>
      <c r="M382" s="129"/>
      <c r="N382" s="130">
        <f aca="true" t="shared" si="130" ref="N382:N397">ROUND(L382*K382,3)</f>
        <v>0</v>
      </c>
      <c r="O382" s="129"/>
      <c r="P382" s="129"/>
      <c r="Q382" s="129"/>
      <c r="R382" s="89"/>
      <c r="T382" s="90" t="s">
        <v>3</v>
      </c>
      <c r="U382" s="24" t="s">
        <v>39</v>
      </c>
      <c r="V382" s="91">
        <v>0.07</v>
      </c>
      <c r="W382" s="91">
        <f aca="true" t="shared" si="131" ref="W382:W397">V382*K382</f>
        <v>0.07</v>
      </c>
      <c r="X382" s="91">
        <v>0.55</v>
      </c>
      <c r="Y382" s="91">
        <f aca="true" t="shared" si="132" ref="Y382:Y397">X382*K382</f>
        <v>0.55</v>
      </c>
      <c r="Z382" s="91">
        <v>0</v>
      </c>
      <c r="AA382" s="92">
        <f aca="true" t="shared" si="133" ref="AA382:AA397">Z382*K382</f>
        <v>0</v>
      </c>
      <c r="AR382" s="7" t="s">
        <v>210</v>
      </c>
      <c r="AT382" s="7" t="s">
        <v>146</v>
      </c>
      <c r="AU382" s="7" t="s">
        <v>151</v>
      </c>
      <c r="AY382" s="7" t="s">
        <v>145</v>
      </c>
      <c r="BE382" s="93">
        <f aca="true" t="shared" si="134" ref="BE382:BE397">IF(U382="základná",N382,0)</f>
        <v>0</v>
      </c>
      <c r="BF382" s="93">
        <f aca="true" t="shared" si="135" ref="BF382:BF397">IF(U382="znížená",N382,0)</f>
        <v>0</v>
      </c>
      <c r="BG382" s="93">
        <f aca="true" t="shared" si="136" ref="BG382:BG397">IF(U382="zákl. prenesená",N382,0)</f>
        <v>0</v>
      </c>
      <c r="BH382" s="93">
        <f aca="true" t="shared" si="137" ref="BH382:BH397">IF(U382="zníž. prenesená",N382,0)</f>
        <v>0</v>
      </c>
      <c r="BI382" s="93">
        <f aca="true" t="shared" si="138" ref="BI382:BI397">IF(U382="nulová",N382,0)</f>
        <v>0</v>
      </c>
      <c r="BJ382" s="7" t="s">
        <v>151</v>
      </c>
      <c r="BK382" s="94">
        <f aca="true" t="shared" si="139" ref="BK382:BK397">ROUND(L382*K382,3)</f>
        <v>0</v>
      </c>
      <c r="BL382" s="7" t="s">
        <v>210</v>
      </c>
      <c r="BM382" s="7" t="s">
        <v>1034</v>
      </c>
    </row>
    <row r="383" spans="2:65" s="1" customFormat="1" ht="31.5" customHeight="1">
      <c r="B383" s="84"/>
      <c r="C383" s="85" t="s">
        <v>1035</v>
      </c>
      <c r="D383" s="85" t="s">
        <v>146</v>
      </c>
      <c r="E383" s="86" t="s">
        <v>1036</v>
      </c>
      <c r="F383" s="128" t="s">
        <v>1037</v>
      </c>
      <c r="G383" s="129"/>
      <c r="H383" s="129"/>
      <c r="I383" s="129"/>
      <c r="J383" s="87" t="s">
        <v>391</v>
      </c>
      <c r="K383" s="88">
        <v>27.6</v>
      </c>
      <c r="L383" s="130"/>
      <c r="M383" s="129"/>
      <c r="N383" s="130">
        <f t="shared" si="130"/>
        <v>0</v>
      </c>
      <c r="O383" s="129"/>
      <c r="P383" s="129"/>
      <c r="Q383" s="129"/>
      <c r="R383" s="89"/>
      <c r="T383" s="90" t="s">
        <v>3</v>
      </c>
      <c r="U383" s="24" t="s">
        <v>39</v>
      </c>
      <c r="V383" s="91">
        <v>0.331</v>
      </c>
      <c r="W383" s="91">
        <f t="shared" si="131"/>
        <v>9.1356</v>
      </c>
      <c r="X383" s="91">
        <v>6E-05</v>
      </c>
      <c r="Y383" s="91">
        <f t="shared" si="132"/>
        <v>0.0016560000000000001</v>
      </c>
      <c r="Z383" s="91">
        <v>0</v>
      </c>
      <c r="AA383" s="92">
        <f t="shared" si="133"/>
        <v>0</v>
      </c>
      <c r="AR383" s="7" t="s">
        <v>210</v>
      </c>
      <c r="AT383" s="7" t="s">
        <v>146</v>
      </c>
      <c r="AU383" s="7" t="s">
        <v>151</v>
      </c>
      <c r="AY383" s="7" t="s">
        <v>145</v>
      </c>
      <c r="BE383" s="93">
        <f t="shared" si="134"/>
        <v>0</v>
      </c>
      <c r="BF383" s="93">
        <f t="shared" si="135"/>
        <v>0</v>
      </c>
      <c r="BG383" s="93">
        <f t="shared" si="136"/>
        <v>0</v>
      </c>
      <c r="BH383" s="93">
        <f t="shared" si="137"/>
        <v>0</v>
      </c>
      <c r="BI383" s="93">
        <f t="shared" si="138"/>
        <v>0</v>
      </c>
      <c r="BJ383" s="7" t="s">
        <v>151</v>
      </c>
      <c r="BK383" s="94">
        <f t="shared" si="139"/>
        <v>0</v>
      </c>
      <c r="BL383" s="7" t="s">
        <v>210</v>
      </c>
      <c r="BM383" s="7" t="s">
        <v>1038</v>
      </c>
    </row>
    <row r="384" spans="2:65" s="1" customFormat="1" ht="44.25" customHeight="1">
      <c r="B384" s="84"/>
      <c r="C384" s="95" t="s">
        <v>1039</v>
      </c>
      <c r="D384" s="95" t="s">
        <v>180</v>
      </c>
      <c r="E384" s="96" t="s">
        <v>1040</v>
      </c>
      <c r="F384" s="131" t="s">
        <v>1041</v>
      </c>
      <c r="G384" s="132"/>
      <c r="H384" s="132"/>
      <c r="I384" s="132"/>
      <c r="J384" s="97" t="s">
        <v>391</v>
      </c>
      <c r="K384" s="98">
        <v>27.6</v>
      </c>
      <c r="L384" s="133"/>
      <c r="M384" s="132"/>
      <c r="N384" s="133">
        <f t="shared" si="130"/>
        <v>0</v>
      </c>
      <c r="O384" s="129"/>
      <c r="P384" s="129"/>
      <c r="Q384" s="129"/>
      <c r="R384" s="89"/>
      <c r="T384" s="90" t="s">
        <v>3</v>
      </c>
      <c r="U384" s="24" t="s">
        <v>39</v>
      </c>
      <c r="V384" s="91">
        <v>0</v>
      </c>
      <c r="W384" s="91">
        <f t="shared" si="131"/>
        <v>0</v>
      </c>
      <c r="X384" s="91">
        <v>0.033</v>
      </c>
      <c r="Y384" s="91">
        <f t="shared" si="132"/>
        <v>0.9108</v>
      </c>
      <c r="Z384" s="91">
        <v>0</v>
      </c>
      <c r="AA384" s="92">
        <f t="shared" si="133"/>
        <v>0</v>
      </c>
      <c r="AR384" s="7" t="s">
        <v>272</v>
      </c>
      <c r="AT384" s="7" t="s">
        <v>180</v>
      </c>
      <c r="AU384" s="7" t="s">
        <v>151</v>
      </c>
      <c r="AY384" s="7" t="s">
        <v>145</v>
      </c>
      <c r="BE384" s="93">
        <f t="shared" si="134"/>
        <v>0</v>
      </c>
      <c r="BF384" s="93">
        <f t="shared" si="135"/>
        <v>0</v>
      </c>
      <c r="BG384" s="93">
        <f t="shared" si="136"/>
        <v>0</v>
      </c>
      <c r="BH384" s="93">
        <f t="shared" si="137"/>
        <v>0</v>
      </c>
      <c r="BI384" s="93">
        <f t="shared" si="138"/>
        <v>0</v>
      </c>
      <c r="BJ384" s="7" t="s">
        <v>151</v>
      </c>
      <c r="BK384" s="94">
        <f t="shared" si="139"/>
        <v>0</v>
      </c>
      <c r="BL384" s="7" t="s">
        <v>210</v>
      </c>
      <c r="BM384" s="7" t="s">
        <v>1042</v>
      </c>
    </row>
    <row r="385" spans="2:65" s="1" customFormat="1" ht="31.5" customHeight="1">
      <c r="B385" s="84"/>
      <c r="C385" s="85" t="s">
        <v>1043</v>
      </c>
      <c r="D385" s="85" t="s">
        <v>146</v>
      </c>
      <c r="E385" s="86" t="s">
        <v>1044</v>
      </c>
      <c r="F385" s="128" t="s">
        <v>1045</v>
      </c>
      <c r="G385" s="129"/>
      <c r="H385" s="129"/>
      <c r="I385" s="129"/>
      <c r="J385" s="87" t="s">
        <v>391</v>
      </c>
      <c r="K385" s="88">
        <v>8.8</v>
      </c>
      <c r="L385" s="130"/>
      <c r="M385" s="129"/>
      <c r="N385" s="130">
        <f t="shared" si="130"/>
        <v>0</v>
      </c>
      <c r="O385" s="129"/>
      <c r="P385" s="129"/>
      <c r="Q385" s="129"/>
      <c r="R385" s="89"/>
      <c r="T385" s="90" t="s">
        <v>3</v>
      </c>
      <c r="U385" s="24" t="s">
        <v>39</v>
      </c>
      <c r="V385" s="91">
        <v>0.397</v>
      </c>
      <c r="W385" s="91">
        <f t="shared" si="131"/>
        <v>3.4936000000000003</v>
      </c>
      <c r="X385" s="91">
        <v>6E-05</v>
      </c>
      <c r="Y385" s="91">
        <f t="shared" si="132"/>
        <v>0.000528</v>
      </c>
      <c r="Z385" s="91">
        <v>0</v>
      </c>
      <c r="AA385" s="92">
        <f t="shared" si="133"/>
        <v>0</v>
      </c>
      <c r="AR385" s="7" t="s">
        <v>210</v>
      </c>
      <c r="AT385" s="7" t="s">
        <v>146</v>
      </c>
      <c r="AU385" s="7" t="s">
        <v>151</v>
      </c>
      <c r="AY385" s="7" t="s">
        <v>145</v>
      </c>
      <c r="BE385" s="93">
        <f t="shared" si="134"/>
        <v>0</v>
      </c>
      <c r="BF385" s="93">
        <f t="shared" si="135"/>
        <v>0</v>
      </c>
      <c r="BG385" s="93">
        <f t="shared" si="136"/>
        <v>0</v>
      </c>
      <c r="BH385" s="93">
        <f t="shared" si="137"/>
        <v>0</v>
      </c>
      <c r="BI385" s="93">
        <f t="shared" si="138"/>
        <v>0</v>
      </c>
      <c r="BJ385" s="7" t="s">
        <v>151</v>
      </c>
      <c r="BK385" s="94">
        <f t="shared" si="139"/>
        <v>0</v>
      </c>
      <c r="BL385" s="7" t="s">
        <v>210</v>
      </c>
      <c r="BM385" s="7" t="s">
        <v>1046</v>
      </c>
    </row>
    <row r="386" spans="2:65" s="1" customFormat="1" ht="44.25" customHeight="1">
      <c r="B386" s="84"/>
      <c r="C386" s="95" t="s">
        <v>1047</v>
      </c>
      <c r="D386" s="95" t="s">
        <v>180</v>
      </c>
      <c r="E386" s="96" t="s">
        <v>1048</v>
      </c>
      <c r="F386" s="131" t="s">
        <v>1049</v>
      </c>
      <c r="G386" s="132"/>
      <c r="H386" s="132"/>
      <c r="I386" s="132"/>
      <c r="J386" s="97" t="s">
        <v>391</v>
      </c>
      <c r="K386" s="98">
        <v>8.8</v>
      </c>
      <c r="L386" s="133"/>
      <c r="M386" s="132"/>
      <c r="N386" s="133">
        <f t="shared" si="130"/>
        <v>0</v>
      </c>
      <c r="O386" s="129"/>
      <c r="P386" s="129"/>
      <c r="Q386" s="129"/>
      <c r="R386" s="89"/>
      <c r="T386" s="90" t="s">
        <v>3</v>
      </c>
      <c r="U386" s="24" t="s">
        <v>39</v>
      </c>
      <c r="V386" s="91">
        <v>0</v>
      </c>
      <c r="W386" s="91">
        <f t="shared" si="131"/>
        <v>0</v>
      </c>
      <c r="X386" s="91">
        <v>0.033</v>
      </c>
      <c r="Y386" s="91">
        <f t="shared" si="132"/>
        <v>0.29040000000000005</v>
      </c>
      <c r="Z386" s="91">
        <v>0</v>
      </c>
      <c r="AA386" s="92">
        <f t="shared" si="133"/>
        <v>0</v>
      </c>
      <c r="AR386" s="7" t="s">
        <v>272</v>
      </c>
      <c r="AT386" s="7" t="s">
        <v>180</v>
      </c>
      <c r="AU386" s="7" t="s">
        <v>151</v>
      </c>
      <c r="AY386" s="7" t="s">
        <v>145</v>
      </c>
      <c r="BE386" s="93">
        <f t="shared" si="134"/>
        <v>0</v>
      </c>
      <c r="BF386" s="93">
        <f t="shared" si="135"/>
        <v>0</v>
      </c>
      <c r="BG386" s="93">
        <f t="shared" si="136"/>
        <v>0</v>
      </c>
      <c r="BH386" s="93">
        <f t="shared" si="137"/>
        <v>0</v>
      </c>
      <c r="BI386" s="93">
        <f t="shared" si="138"/>
        <v>0</v>
      </c>
      <c r="BJ386" s="7" t="s">
        <v>151</v>
      </c>
      <c r="BK386" s="94">
        <f t="shared" si="139"/>
        <v>0</v>
      </c>
      <c r="BL386" s="7" t="s">
        <v>210</v>
      </c>
      <c r="BM386" s="7" t="s">
        <v>1050</v>
      </c>
    </row>
    <row r="387" spans="2:65" s="1" customFormat="1" ht="31.5" customHeight="1">
      <c r="B387" s="84"/>
      <c r="C387" s="85" t="s">
        <v>1051</v>
      </c>
      <c r="D387" s="85" t="s">
        <v>146</v>
      </c>
      <c r="E387" s="86" t="s">
        <v>1052</v>
      </c>
      <c r="F387" s="128" t="s">
        <v>1053</v>
      </c>
      <c r="G387" s="129"/>
      <c r="H387" s="129"/>
      <c r="I387" s="129"/>
      <c r="J387" s="87" t="s">
        <v>238</v>
      </c>
      <c r="K387" s="88">
        <v>2</v>
      </c>
      <c r="L387" s="130"/>
      <c r="M387" s="129"/>
      <c r="N387" s="130">
        <f t="shared" si="130"/>
        <v>0</v>
      </c>
      <c r="O387" s="129"/>
      <c r="P387" s="129"/>
      <c r="Q387" s="129"/>
      <c r="R387" s="89"/>
      <c r="T387" s="90" t="s">
        <v>3</v>
      </c>
      <c r="U387" s="24" t="s">
        <v>39</v>
      </c>
      <c r="V387" s="91">
        <v>1.44</v>
      </c>
      <c r="W387" s="91">
        <f t="shared" si="131"/>
        <v>2.88</v>
      </c>
      <c r="X387" s="91">
        <v>0.000254706</v>
      </c>
      <c r="Y387" s="91">
        <f t="shared" si="132"/>
        <v>0.000509412</v>
      </c>
      <c r="Z387" s="91">
        <v>0</v>
      </c>
      <c r="AA387" s="92">
        <f t="shared" si="133"/>
        <v>0</v>
      </c>
      <c r="AR387" s="7" t="s">
        <v>210</v>
      </c>
      <c r="AT387" s="7" t="s">
        <v>146</v>
      </c>
      <c r="AU387" s="7" t="s">
        <v>151</v>
      </c>
      <c r="AY387" s="7" t="s">
        <v>145</v>
      </c>
      <c r="BE387" s="93">
        <f t="shared" si="134"/>
        <v>0</v>
      </c>
      <c r="BF387" s="93">
        <f t="shared" si="135"/>
        <v>0</v>
      </c>
      <c r="BG387" s="93">
        <f t="shared" si="136"/>
        <v>0</v>
      </c>
      <c r="BH387" s="93">
        <f t="shared" si="137"/>
        <v>0</v>
      </c>
      <c r="BI387" s="93">
        <f t="shared" si="138"/>
        <v>0</v>
      </c>
      <c r="BJ387" s="7" t="s">
        <v>151</v>
      </c>
      <c r="BK387" s="94">
        <f t="shared" si="139"/>
        <v>0</v>
      </c>
      <c r="BL387" s="7" t="s">
        <v>210</v>
      </c>
      <c r="BM387" s="7" t="s">
        <v>1054</v>
      </c>
    </row>
    <row r="388" spans="2:65" s="1" customFormat="1" ht="31.5" customHeight="1">
      <c r="B388" s="84"/>
      <c r="C388" s="95" t="s">
        <v>1055</v>
      </c>
      <c r="D388" s="95" t="s">
        <v>180</v>
      </c>
      <c r="E388" s="96" t="s">
        <v>1056</v>
      </c>
      <c r="F388" s="131" t="s">
        <v>1057</v>
      </c>
      <c r="G388" s="132"/>
      <c r="H388" s="132"/>
      <c r="I388" s="132"/>
      <c r="J388" s="97" t="s">
        <v>238</v>
      </c>
      <c r="K388" s="98">
        <v>2</v>
      </c>
      <c r="L388" s="133"/>
      <c r="M388" s="132"/>
      <c r="N388" s="133">
        <f t="shared" si="130"/>
        <v>0</v>
      </c>
      <c r="O388" s="129"/>
      <c r="P388" s="129"/>
      <c r="Q388" s="129"/>
      <c r="R388" s="89"/>
      <c r="T388" s="90" t="s">
        <v>3</v>
      </c>
      <c r="U388" s="24" t="s">
        <v>39</v>
      </c>
      <c r="V388" s="91">
        <v>0</v>
      </c>
      <c r="W388" s="91">
        <f t="shared" si="131"/>
        <v>0</v>
      </c>
      <c r="X388" s="91">
        <v>0.02275</v>
      </c>
      <c r="Y388" s="91">
        <f t="shared" si="132"/>
        <v>0.0455</v>
      </c>
      <c r="Z388" s="91">
        <v>0</v>
      </c>
      <c r="AA388" s="92">
        <f t="shared" si="133"/>
        <v>0</v>
      </c>
      <c r="AR388" s="7" t="s">
        <v>272</v>
      </c>
      <c r="AT388" s="7" t="s">
        <v>180</v>
      </c>
      <c r="AU388" s="7" t="s">
        <v>151</v>
      </c>
      <c r="AY388" s="7" t="s">
        <v>145</v>
      </c>
      <c r="BE388" s="93">
        <f t="shared" si="134"/>
        <v>0</v>
      </c>
      <c r="BF388" s="93">
        <f t="shared" si="135"/>
        <v>0</v>
      </c>
      <c r="BG388" s="93">
        <f t="shared" si="136"/>
        <v>0</v>
      </c>
      <c r="BH388" s="93">
        <f t="shared" si="137"/>
        <v>0</v>
      </c>
      <c r="BI388" s="93">
        <f t="shared" si="138"/>
        <v>0</v>
      </c>
      <c r="BJ388" s="7" t="s">
        <v>151</v>
      </c>
      <c r="BK388" s="94">
        <f t="shared" si="139"/>
        <v>0</v>
      </c>
      <c r="BL388" s="7" t="s">
        <v>210</v>
      </c>
      <c r="BM388" s="7" t="s">
        <v>1058</v>
      </c>
    </row>
    <row r="389" spans="2:65" s="1" customFormat="1" ht="31.5" customHeight="1">
      <c r="B389" s="84"/>
      <c r="C389" s="85" t="s">
        <v>1059</v>
      </c>
      <c r="D389" s="85" t="s">
        <v>146</v>
      </c>
      <c r="E389" s="86" t="s">
        <v>1060</v>
      </c>
      <c r="F389" s="128" t="s">
        <v>1061</v>
      </c>
      <c r="G389" s="129"/>
      <c r="H389" s="129"/>
      <c r="I389" s="129"/>
      <c r="J389" s="87" t="s">
        <v>238</v>
      </c>
      <c r="K389" s="88">
        <v>12</v>
      </c>
      <c r="L389" s="130"/>
      <c r="M389" s="129"/>
      <c r="N389" s="130">
        <f t="shared" si="130"/>
        <v>0</v>
      </c>
      <c r="O389" s="129"/>
      <c r="P389" s="129"/>
      <c r="Q389" s="129"/>
      <c r="R389" s="89"/>
      <c r="T389" s="90" t="s">
        <v>3</v>
      </c>
      <c r="U389" s="24" t="s">
        <v>39</v>
      </c>
      <c r="V389" s="91">
        <v>2.886</v>
      </c>
      <c r="W389" s="91">
        <f t="shared" si="131"/>
        <v>34.632000000000005</v>
      </c>
      <c r="X389" s="91">
        <v>0.000524412</v>
      </c>
      <c r="Y389" s="91">
        <f t="shared" si="132"/>
        <v>0.006292944</v>
      </c>
      <c r="Z389" s="91">
        <v>0</v>
      </c>
      <c r="AA389" s="92">
        <f t="shared" si="133"/>
        <v>0</v>
      </c>
      <c r="AR389" s="7" t="s">
        <v>210</v>
      </c>
      <c r="AT389" s="7" t="s">
        <v>146</v>
      </c>
      <c r="AU389" s="7" t="s">
        <v>151</v>
      </c>
      <c r="AY389" s="7" t="s">
        <v>145</v>
      </c>
      <c r="BE389" s="93">
        <f t="shared" si="134"/>
        <v>0</v>
      </c>
      <c r="BF389" s="93">
        <f t="shared" si="135"/>
        <v>0</v>
      </c>
      <c r="BG389" s="93">
        <f t="shared" si="136"/>
        <v>0</v>
      </c>
      <c r="BH389" s="93">
        <f t="shared" si="137"/>
        <v>0</v>
      </c>
      <c r="BI389" s="93">
        <f t="shared" si="138"/>
        <v>0</v>
      </c>
      <c r="BJ389" s="7" t="s">
        <v>151</v>
      </c>
      <c r="BK389" s="94">
        <f t="shared" si="139"/>
        <v>0</v>
      </c>
      <c r="BL389" s="7" t="s">
        <v>210</v>
      </c>
      <c r="BM389" s="7" t="s">
        <v>1062</v>
      </c>
    </row>
    <row r="390" spans="2:65" s="1" customFormat="1" ht="31.5" customHeight="1">
      <c r="B390" s="84"/>
      <c r="C390" s="95" t="s">
        <v>1063</v>
      </c>
      <c r="D390" s="95" t="s">
        <v>180</v>
      </c>
      <c r="E390" s="96" t="s">
        <v>1064</v>
      </c>
      <c r="F390" s="131" t="s">
        <v>1065</v>
      </c>
      <c r="G390" s="132"/>
      <c r="H390" s="132"/>
      <c r="I390" s="132"/>
      <c r="J390" s="97" t="s">
        <v>238</v>
      </c>
      <c r="K390" s="98">
        <v>12</v>
      </c>
      <c r="L390" s="133"/>
      <c r="M390" s="132"/>
      <c r="N390" s="133">
        <f t="shared" si="130"/>
        <v>0</v>
      </c>
      <c r="O390" s="129"/>
      <c r="P390" s="129"/>
      <c r="Q390" s="129"/>
      <c r="R390" s="89"/>
      <c r="T390" s="90" t="s">
        <v>3</v>
      </c>
      <c r="U390" s="24" t="s">
        <v>39</v>
      </c>
      <c r="V390" s="91">
        <v>0</v>
      </c>
      <c r="W390" s="91">
        <f t="shared" si="131"/>
        <v>0</v>
      </c>
      <c r="X390" s="91">
        <v>0.04085</v>
      </c>
      <c r="Y390" s="91">
        <f t="shared" si="132"/>
        <v>0.49019999999999997</v>
      </c>
      <c r="Z390" s="91">
        <v>0</v>
      </c>
      <c r="AA390" s="92">
        <f t="shared" si="133"/>
        <v>0</v>
      </c>
      <c r="AR390" s="7" t="s">
        <v>272</v>
      </c>
      <c r="AT390" s="7" t="s">
        <v>180</v>
      </c>
      <c r="AU390" s="7" t="s">
        <v>151</v>
      </c>
      <c r="AY390" s="7" t="s">
        <v>145</v>
      </c>
      <c r="BE390" s="93">
        <f t="shared" si="134"/>
        <v>0</v>
      </c>
      <c r="BF390" s="93">
        <f t="shared" si="135"/>
        <v>0</v>
      </c>
      <c r="BG390" s="93">
        <f t="shared" si="136"/>
        <v>0</v>
      </c>
      <c r="BH390" s="93">
        <f t="shared" si="137"/>
        <v>0</v>
      </c>
      <c r="BI390" s="93">
        <f t="shared" si="138"/>
        <v>0</v>
      </c>
      <c r="BJ390" s="7" t="s">
        <v>151</v>
      </c>
      <c r="BK390" s="94">
        <f t="shared" si="139"/>
        <v>0</v>
      </c>
      <c r="BL390" s="7" t="s">
        <v>210</v>
      </c>
      <c r="BM390" s="7" t="s">
        <v>1066</v>
      </c>
    </row>
    <row r="391" spans="2:65" s="1" customFormat="1" ht="44.25" customHeight="1">
      <c r="B391" s="84"/>
      <c r="C391" s="85" t="s">
        <v>1067</v>
      </c>
      <c r="D391" s="85" t="s">
        <v>146</v>
      </c>
      <c r="E391" s="86" t="s">
        <v>1068</v>
      </c>
      <c r="F391" s="128" t="s">
        <v>1069</v>
      </c>
      <c r="G391" s="129"/>
      <c r="H391" s="129"/>
      <c r="I391" s="129"/>
      <c r="J391" s="87" t="s">
        <v>238</v>
      </c>
      <c r="K391" s="88">
        <v>1</v>
      </c>
      <c r="L391" s="130"/>
      <c r="M391" s="129"/>
      <c r="N391" s="130">
        <f t="shared" si="130"/>
        <v>0</v>
      </c>
      <c r="O391" s="129"/>
      <c r="P391" s="129"/>
      <c r="Q391" s="129"/>
      <c r="R391" s="89"/>
      <c r="T391" s="90" t="s">
        <v>3</v>
      </c>
      <c r="U391" s="24" t="s">
        <v>39</v>
      </c>
      <c r="V391" s="91">
        <v>3.214</v>
      </c>
      <c r="W391" s="91">
        <f t="shared" si="131"/>
        <v>3.214</v>
      </c>
      <c r="X391" s="91">
        <v>0.000734112</v>
      </c>
      <c r="Y391" s="91">
        <f t="shared" si="132"/>
        <v>0.000734112</v>
      </c>
      <c r="Z391" s="91">
        <v>0</v>
      </c>
      <c r="AA391" s="92">
        <f t="shared" si="133"/>
        <v>0</v>
      </c>
      <c r="AR391" s="7" t="s">
        <v>210</v>
      </c>
      <c r="AT391" s="7" t="s">
        <v>146</v>
      </c>
      <c r="AU391" s="7" t="s">
        <v>151</v>
      </c>
      <c r="AY391" s="7" t="s">
        <v>145</v>
      </c>
      <c r="BE391" s="93">
        <f t="shared" si="134"/>
        <v>0</v>
      </c>
      <c r="BF391" s="93">
        <f t="shared" si="135"/>
        <v>0</v>
      </c>
      <c r="BG391" s="93">
        <f t="shared" si="136"/>
        <v>0</v>
      </c>
      <c r="BH391" s="93">
        <f t="shared" si="137"/>
        <v>0</v>
      </c>
      <c r="BI391" s="93">
        <f t="shared" si="138"/>
        <v>0</v>
      </c>
      <c r="BJ391" s="7" t="s">
        <v>151</v>
      </c>
      <c r="BK391" s="94">
        <f t="shared" si="139"/>
        <v>0</v>
      </c>
      <c r="BL391" s="7" t="s">
        <v>210</v>
      </c>
      <c r="BM391" s="7" t="s">
        <v>1070</v>
      </c>
    </row>
    <row r="392" spans="2:65" s="1" customFormat="1" ht="44.25" customHeight="1">
      <c r="B392" s="84"/>
      <c r="C392" s="95" t="s">
        <v>1071</v>
      </c>
      <c r="D392" s="95" t="s">
        <v>180</v>
      </c>
      <c r="E392" s="96" t="s">
        <v>1072</v>
      </c>
      <c r="F392" s="131" t="s">
        <v>1073</v>
      </c>
      <c r="G392" s="132"/>
      <c r="H392" s="132"/>
      <c r="I392" s="132"/>
      <c r="J392" s="97" t="s">
        <v>238</v>
      </c>
      <c r="K392" s="98">
        <v>1</v>
      </c>
      <c r="L392" s="133"/>
      <c r="M392" s="132"/>
      <c r="N392" s="133">
        <f t="shared" si="130"/>
        <v>0</v>
      </c>
      <c r="O392" s="129"/>
      <c r="P392" s="129"/>
      <c r="Q392" s="129"/>
      <c r="R392" s="89"/>
      <c r="T392" s="90" t="s">
        <v>3</v>
      </c>
      <c r="U392" s="24" t="s">
        <v>39</v>
      </c>
      <c r="V392" s="91">
        <v>0</v>
      </c>
      <c r="W392" s="91">
        <f t="shared" si="131"/>
        <v>0</v>
      </c>
      <c r="X392" s="91">
        <v>0.05388</v>
      </c>
      <c r="Y392" s="91">
        <f t="shared" si="132"/>
        <v>0.05388</v>
      </c>
      <c r="Z392" s="91">
        <v>0</v>
      </c>
      <c r="AA392" s="92">
        <f t="shared" si="133"/>
        <v>0</v>
      </c>
      <c r="AR392" s="7" t="s">
        <v>272</v>
      </c>
      <c r="AT392" s="7" t="s">
        <v>180</v>
      </c>
      <c r="AU392" s="7" t="s">
        <v>151</v>
      </c>
      <c r="AY392" s="7" t="s">
        <v>145</v>
      </c>
      <c r="BE392" s="93">
        <f t="shared" si="134"/>
        <v>0</v>
      </c>
      <c r="BF392" s="93">
        <f t="shared" si="135"/>
        <v>0</v>
      </c>
      <c r="BG392" s="93">
        <f t="shared" si="136"/>
        <v>0</v>
      </c>
      <c r="BH392" s="93">
        <f t="shared" si="137"/>
        <v>0</v>
      </c>
      <c r="BI392" s="93">
        <f t="shared" si="138"/>
        <v>0</v>
      </c>
      <c r="BJ392" s="7" t="s">
        <v>151</v>
      </c>
      <c r="BK392" s="94">
        <f t="shared" si="139"/>
        <v>0</v>
      </c>
      <c r="BL392" s="7" t="s">
        <v>210</v>
      </c>
      <c r="BM392" s="7" t="s">
        <v>1074</v>
      </c>
    </row>
    <row r="393" spans="2:65" s="1" customFormat="1" ht="44.25" customHeight="1">
      <c r="B393" s="84"/>
      <c r="C393" s="85" t="s">
        <v>1075</v>
      </c>
      <c r="D393" s="85" t="s">
        <v>146</v>
      </c>
      <c r="E393" s="86" t="s">
        <v>1076</v>
      </c>
      <c r="F393" s="128" t="s">
        <v>1077</v>
      </c>
      <c r="G393" s="129"/>
      <c r="H393" s="129"/>
      <c r="I393" s="129"/>
      <c r="J393" s="87" t="s">
        <v>238</v>
      </c>
      <c r="K393" s="88">
        <v>1</v>
      </c>
      <c r="L393" s="130"/>
      <c r="M393" s="129"/>
      <c r="N393" s="130">
        <f t="shared" si="130"/>
        <v>0</v>
      </c>
      <c r="O393" s="129"/>
      <c r="P393" s="129"/>
      <c r="Q393" s="129"/>
      <c r="R393" s="89"/>
      <c r="T393" s="90" t="s">
        <v>3</v>
      </c>
      <c r="U393" s="24" t="s">
        <v>39</v>
      </c>
      <c r="V393" s="91">
        <v>3.73</v>
      </c>
      <c r="W393" s="91">
        <f t="shared" si="131"/>
        <v>3.73</v>
      </c>
      <c r="X393" s="91">
        <v>0.000853964</v>
      </c>
      <c r="Y393" s="91">
        <f t="shared" si="132"/>
        <v>0.000853964</v>
      </c>
      <c r="Z393" s="91">
        <v>0</v>
      </c>
      <c r="AA393" s="92">
        <f t="shared" si="133"/>
        <v>0</v>
      </c>
      <c r="AR393" s="7" t="s">
        <v>210</v>
      </c>
      <c r="AT393" s="7" t="s">
        <v>146</v>
      </c>
      <c r="AU393" s="7" t="s">
        <v>151</v>
      </c>
      <c r="AY393" s="7" t="s">
        <v>145</v>
      </c>
      <c r="BE393" s="93">
        <f t="shared" si="134"/>
        <v>0</v>
      </c>
      <c r="BF393" s="93">
        <f t="shared" si="135"/>
        <v>0</v>
      </c>
      <c r="BG393" s="93">
        <f t="shared" si="136"/>
        <v>0</v>
      </c>
      <c r="BH393" s="93">
        <f t="shared" si="137"/>
        <v>0</v>
      </c>
      <c r="BI393" s="93">
        <f t="shared" si="138"/>
        <v>0</v>
      </c>
      <c r="BJ393" s="7" t="s">
        <v>151</v>
      </c>
      <c r="BK393" s="94">
        <f t="shared" si="139"/>
        <v>0</v>
      </c>
      <c r="BL393" s="7" t="s">
        <v>210</v>
      </c>
      <c r="BM393" s="7" t="s">
        <v>1078</v>
      </c>
    </row>
    <row r="394" spans="2:65" s="1" customFormat="1" ht="57" customHeight="1">
      <c r="B394" s="84"/>
      <c r="C394" s="95" t="s">
        <v>1079</v>
      </c>
      <c r="D394" s="95" t="s">
        <v>180</v>
      </c>
      <c r="E394" s="96" t="s">
        <v>1080</v>
      </c>
      <c r="F394" s="131" t="s">
        <v>1081</v>
      </c>
      <c r="G394" s="132"/>
      <c r="H394" s="132"/>
      <c r="I394" s="132"/>
      <c r="J394" s="97" t="s">
        <v>238</v>
      </c>
      <c r="K394" s="98">
        <v>1</v>
      </c>
      <c r="L394" s="133"/>
      <c r="M394" s="132"/>
      <c r="N394" s="133">
        <f t="shared" si="130"/>
        <v>0</v>
      </c>
      <c r="O394" s="129"/>
      <c r="P394" s="129"/>
      <c r="Q394" s="129"/>
      <c r="R394" s="89"/>
      <c r="T394" s="90" t="s">
        <v>3</v>
      </c>
      <c r="U394" s="24" t="s">
        <v>39</v>
      </c>
      <c r="V394" s="91">
        <v>0</v>
      </c>
      <c r="W394" s="91">
        <f t="shared" si="131"/>
        <v>0</v>
      </c>
      <c r="X394" s="91">
        <v>0.05731</v>
      </c>
      <c r="Y394" s="91">
        <f t="shared" si="132"/>
        <v>0.05731</v>
      </c>
      <c r="Z394" s="91">
        <v>0</v>
      </c>
      <c r="AA394" s="92">
        <f t="shared" si="133"/>
        <v>0</v>
      </c>
      <c r="AR394" s="7" t="s">
        <v>272</v>
      </c>
      <c r="AT394" s="7" t="s">
        <v>180</v>
      </c>
      <c r="AU394" s="7" t="s">
        <v>151</v>
      </c>
      <c r="AY394" s="7" t="s">
        <v>145</v>
      </c>
      <c r="BE394" s="93">
        <f t="shared" si="134"/>
        <v>0</v>
      </c>
      <c r="BF394" s="93">
        <f t="shared" si="135"/>
        <v>0</v>
      </c>
      <c r="BG394" s="93">
        <f t="shared" si="136"/>
        <v>0</v>
      </c>
      <c r="BH394" s="93">
        <f t="shared" si="137"/>
        <v>0</v>
      </c>
      <c r="BI394" s="93">
        <f t="shared" si="138"/>
        <v>0</v>
      </c>
      <c r="BJ394" s="7" t="s">
        <v>151</v>
      </c>
      <c r="BK394" s="94">
        <f t="shared" si="139"/>
        <v>0</v>
      </c>
      <c r="BL394" s="7" t="s">
        <v>210</v>
      </c>
      <c r="BM394" s="7" t="s">
        <v>1082</v>
      </c>
    </row>
    <row r="395" spans="2:65" s="1" customFormat="1" ht="44.25" customHeight="1">
      <c r="B395" s="84"/>
      <c r="C395" s="85" t="s">
        <v>1083</v>
      </c>
      <c r="D395" s="85" t="s">
        <v>146</v>
      </c>
      <c r="E395" s="86" t="s">
        <v>1084</v>
      </c>
      <c r="F395" s="128" t="s">
        <v>1085</v>
      </c>
      <c r="G395" s="129"/>
      <c r="H395" s="129"/>
      <c r="I395" s="129"/>
      <c r="J395" s="87" t="s">
        <v>646</v>
      </c>
      <c r="K395" s="88">
        <v>24</v>
      </c>
      <c r="L395" s="130"/>
      <c r="M395" s="129"/>
      <c r="N395" s="130">
        <f t="shared" si="130"/>
        <v>0</v>
      </c>
      <c r="O395" s="129"/>
      <c r="P395" s="129"/>
      <c r="Q395" s="129"/>
      <c r="R395" s="89"/>
      <c r="T395" s="90" t="s">
        <v>3</v>
      </c>
      <c r="U395" s="24" t="s">
        <v>39</v>
      </c>
      <c r="V395" s="91">
        <v>0.301</v>
      </c>
      <c r="W395" s="91">
        <f t="shared" si="131"/>
        <v>7.224</v>
      </c>
      <c r="X395" s="91">
        <v>8E-05</v>
      </c>
      <c r="Y395" s="91">
        <f t="shared" si="132"/>
        <v>0.0019200000000000003</v>
      </c>
      <c r="Z395" s="91">
        <v>0</v>
      </c>
      <c r="AA395" s="92">
        <f t="shared" si="133"/>
        <v>0</v>
      </c>
      <c r="AR395" s="7" t="s">
        <v>210</v>
      </c>
      <c r="AT395" s="7" t="s">
        <v>146</v>
      </c>
      <c r="AU395" s="7" t="s">
        <v>151</v>
      </c>
      <c r="AY395" s="7" t="s">
        <v>145</v>
      </c>
      <c r="BE395" s="93">
        <f t="shared" si="134"/>
        <v>0</v>
      </c>
      <c r="BF395" s="93">
        <f t="shared" si="135"/>
        <v>0</v>
      </c>
      <c r="BG395" s="93">
        <f t="shared" si="136"/>
        <v>0</v>
      </c>
      <c r="BH395" s="93">
        <f t="shared" si="137"/>
        <v>0</v>
      </c>
      <c r="BI395" s="93">
        <f t="shared" si="138"/>
        <v>0</v>
      </c>
      <c r="BJ395" s="7" t="s">
        <v>151</v>
      </c>
      <c r="BK395" s="94">
        <f t="shared" si="139"/>
        <v>0</v>
      </c>
      <c r="BL395" s="7" t="s">
        <v>210</v>
      </c>
      <c r="BM395" s="7" t="s">
        <v>1086</v>
      </c>
    </row>
    <row r="396" spans="2:65" s="1" customFormat="1" ht="22.5" customHeight="1">
      <c r="B396" s="84"/>
      <c r="C396" s="95" t="s">
        <v>1087</v>
      </c>
      <c r="D396" s="95" t="s">
        <v>180</v>
      </c>
      <c r="E396" s="96" t="s">
        <v>1088</v>
      </c>
      <c r="F396" s="131" t="s">
        <v>1089</v>
      </c>
      <c r="G396" s="132"/>
      <c r="H396" s="132"/>
      <c r="I396" s="132"/>
      <c r="J396" s="97" t="s">
        <v>238</v>
      </c>
      <c r="K396" s="98">
        <v>4</v>
      </c>
      <c r="L396" s="133"/>
      <c r="M396" s="132"/>
      <c r="N396" s="133">
        <f t="shared" si="130"/>
        <v>0</v>
      </c>
      <c r="O396" s="129"/>
      <c r="P396" s="129"/>
      <c r="Q396" s="129"/>
      <c r="R396" s="89"/>
      <c r="T396" s="90" t="s">
        <v>3</v>
      </c>
      <c r="U396" s="24" t="s">
        <v>39</v>
      </c>
      <c r="V396" s="91">
        <v>0</v>
      </c>
      <c r="W396" s="91">
        <f t="shared" si="131"/>
        <v>0</v>
      </c>
      <c r="X396" s="91">
        <v>0.00042</v>
      </c>
      <c r="Y396" s="91">
        <f t="shared" si="132"/>
        <v>0.00168</v>
      </c>
      <c r="Z396" s="91">
        <v>0</v>
      </c>
      <c r="AA396" s="92">
        <f t="shared" si="133"/>
        <v>0</v>
      </c>
      <c r="AR396" s="7" t="s">
        <v>272</v>
      </c>
      <c r="AT396" s="7" t="s">
        <v>180</v>
      </c>
      <c r="AU396" s="7" t="s">
        <v>151</v>
      </c>
      <c r="AY396" s="7" t="s">
        <v>145</v>
      </c>
      <c r="BE396" s="93">
        <f t="shared" si="134"/>
        <v>0</v>
      </c>
      <c r="BF396" s="93">
        <f t="shared" si="135"/>
        <v>0</v>
      </c>
      <c r="BG396" s="93">
        <f t="shared" si="136"/>
        <v>0</v>
      </c>
      <c r="BH396" s="93">
        <f t="shared" si="137"/>
        <v>0</v>
      </c>
      <c r="BI396" s="93">
        <f t="shared" si="138"/>
        <v>0</v>
      </c>
      <c r="BJ396" s="7" t="s">
        <v>151</v>
      </c>
      <c r="BK396" s="94">
        <f t="shared" si="139"/>
        <v>0</v>
      </c>
      <c r="BL396" s="7" t="s">
        <v>210</v>
      </c>
      <c r="BM396" s="7" t="s">
        <v>1090</v>
      </c>
    </row>
    <row r="397" spans="2:65" s="1" customFormat="1" ht="31.5" customHeight="1">
      <c r="B397" s="84"/>
      <c r="C397" s="85" t="s">
        <v>1091</v>
      </c>
      <c r="D397" s="85" t="s">
        <v>146</v>
      </c>
      <c r="E397" s="86" t="s">
        <v>1092</v>
      </c>
      <c r="F397" s="128" t="s">
        <v>1093</v>
      </c>
      <c r="G397" s="129"/>
      <c r="H397" s="129"/>
      <c r="I397" s="129"/>
      <c r="J397" s="87" t="s">
        <v>195</v>
      </c>
      <c r="K397" s="88">
        <v>2.412</v>
      </c>
      <c r="L397" s="130"/>
      <c r="M397" s="129"/>
      <c r="N397" s="130">
        <f t="shared" si="130"/>
        <v>0</v>
      </c>
      <c r="O397" s="129"/>
      <c r="P397" s="129"/>
      <c r="Q397" s="129"/>
      <c r="R397" s="89"/>
      <c r="T397" s="90" t="s">
        <v>3</v>
      </c>
      <c r="U397" s="24" t="s">
        <v>39</v>
      </c>
      <c r="V397" s="91">
        <v>2.984</v>
      </c>
      <c r="W397" s="91">
        <f t="shared" si="131"/>
        <v>7.197407999999999</v>
      </c>
      <c r="X397" s="91">
        <v>0</v>
      </c>
      <c r="Y397" s="91">
        <f t="shared" si="132"/>
        <v>0</v>
      </c>
      <c r="Z397" s="91">
        <v>0</v>
      </c>
      <c r="AA397" s="92">
        <f t="shared" si="133"/>
        <v>0</v>
      </c>
      <c r="AR397" s="7" t="s">
        <v>210</v>
      </c>
      <c r="AT397" s="7" t="s">
        <v>146</v>
      </c>
      <c r="AU397" s="7" t="s">
        <v>151</v>
      </c>
      <c r="AY397" s="7" t="s">
        <v>145</v>
      </c>
      <c r="BE397" s="93">
        <f t="shared" si="134"/>
        <v>0</v>
      </c>
      <c r="BF397" s="93">
        <f t="shared" si="135"/>
        <v>0</v>
      </c>
      <c r="BG397" s="93">
        <f t="shared" si="136"/>
        <v>0</v>
      </c>
      <c r="BH397" s="93">
        <f t="shared" si="137"/>
        <v>0</v>
      </c>
      <c r="BI397" s="93">
        <f t="shared" si="138"/>
        <v>0</v>
      </c>
      <c r="BJ397" s="7" t="s">
        <v>151</v>
      </c>
      <c r="BK397" s="94">
        <f t="shared" si="139"/>
        <v>0</v>
      </c>
      <c r="BL397" s="7" t="s">
        <v>210</v>
      </c>
      <c r="BM397" s="7" t="s">
        <v>1094</v>
      </c>
    </row>
    <row r="398" spans="2:63" s="5" customFormat="1" ht="29.25" customHeight="1">
      <c r="B398" s="73"/>
      <c r="C398" s="74"/>
      <c r="D398" s="83" t="s">
        <v>124</v>
      </c>
      <c r="E398" s="83"/>
      <c r="F398" s="83"/>
      <c r="G398" s="83"/>
      <c r="H398" s="83"/>
      <c r="I398" s="83"/>
      <c r="J398" s="83"/>
      <c r="K398" s="83"/>
      <c r="L398" s="83"/>
      <c r="M398" s="83"/>
      <c r="N398" s="121">
        <f>BK398</f>
        <v>0</v>
      </c>
      <c r="O398" s="122"/>
      <c r="P398" s="122"/>
      <c r="Q398" s="122"/>
      <c r="R398" s="76"/>
      <c r="T398" s="77"/>
      <c r="U398" s="74"/>
      <c r="V398" s="74"/>
      <c r="W398" s="78">
        <f>SUM(W399:W402)</f>
        <v>86.845372</v>
      </c>
      <c r="X398" s="74"/>
      <c r="Y398" s="78">
        <f>SUM(Y399:Y402)</f>
        <v>1.6226844</v>
      </c>
      <c r="Z398" s="74"/>
      <c r="AA398" s="79">
        <f>SUM(AA399:AA402)</f>
        <v>0</v>
      </c>
      <c r="AR398" s="80" t="s">
        <v>151</v>
      </c>
      <c r="AT398" s="81" t="s">
        <v>71</v>
      </c>
      <c r="AU398" s="81" t="s">
        <v>79</v>
      </c>
      <c r="AY398" s="80" t="s">
        <v>145</v>
      </c>
      <c r="BK398" s="82">
        <f>SUM(BK399:BK402)</f>
        <v>0</v>
      </c>
    </row>
    <row r="399" spans="2:65" s="1" customFormat="1" ht="31.5" customHeight="1">
      <c r="B399" s="84"/>
      <c r="C399" s="85" t="s">
        <v>1095</v>
      </c>
      <c r="D399" s="85" t="s">
        <v>146</v>
      </c>
      <c r="E399" s="86" t="s">
        <v>1096</v>
      </c>
      <c r="F399" s="128" t="s">
        <v>1097</v>
      </c>
      <c r="G399" s="129"/>
      <c r="H399" s="129"/>
      <c r="I399" s="129"/>
      <c r="J399" s="87" t="s">
        <v>391</v>
      </c>
      <c r="K399" s="88">
        <v>60.16</v>
      </c>
      <c r="L399" s="130"/>
      <c r="M399" s="129"/>
      <c r="N399" s="130">
        <f>ROUND(L399*K399,3)</f>
        <v>0</v>
      </c>
      <c r="O399" s="129"/>
      <c r="P399" s="129"/>
      <c r="Q399" s="129"/>
      <c r="R399" s="89"/>
      <c r="T399" s="90" t="s">
        <v>3</v>
      </c>
      <c r="U399" s="24" t="s">
        <v>39</v>
      </c>
      <c r="V399" s="91">
        <v>0.184</v>
      </c>
      <c r="W399" s="91">
        <f>V399*K399</f>
        <v>11.069439999999998</v>
      </c>
      <c r="X399" s="91">
        <v>0.00039</v>
      </c>
      <c r="Y399" s="91">
        <f>X399*K399</f>
        <v>0.023462399999999998</v>
      </c>
      <c r="Z399" s="91">
        <v>0</v>
      </c>
      <c r="AA399" s="92">
        <f>Z399*K399</f>
        <v>0</v>
      </c>
      <c r="AR399" s="7" t="s">
        <v>210</v>
      </c>
      <c r="AT399" s="7" t="s">
        <v>146</v>
      </c>
      <c r="AU399" s="7" t="s">
        <v>151</v>
      </c>
      <c r="AY399" s="7" t="s">
        <v>145</v>
      </c>
      <c r="BE399" s="93">
        <f>IF(U399="základná",N399,0)</f>
        <v>0</v>
      </c>
      <c r="BF399" s="93">
        <f>IF(U399="znížená",N399,0)</f>
        <v>0</v>
      </c>
      <c r="BG399" s="93">
        <f>IF(U399="zákl. prenesená",N399,0)</f>
        <v>0</v>
      </c>
      <c r="BH399" s="93">
        <f>IF(U399="zníž. prenesená",N399,0)</f>
        <v>0</v>
      </c>
      <c r="BI399" s="93">
        <f>IF(U399="nulová",N399,0)</f>
        <v>0</v>
      </c>
      <c r="BJ399" s="7" t="s">
        <v>151</v>
      </c>
      <c r="BK399" s="94">
        <f>ROUND(L399*K399,3)</f>
        <v>0</v>
      </c>
      <c r="BL399" s="7" t="s">
        <v>210</v>
      </c>
      <c r="BM399" s="7" t="s">
        <v>1098</v>
      </c>
    </row>
    <row r="400" spans="2:65" s="1" customFormat="1" ht="31.5" customHeight="1">
      <c r="B400" s="84"/>
      <c r="C400" s="85" t="s">
        <v>1099</v>
      </c>
      <c r="D400" s="85" t="s">
        <v>146</v>
      </c>
      <c r="E400" s="86" t="s">
        <v>1100</v>
      </c>
      <c r="F400" s="128" t="s">
        <v>1101</v>
      </c>
      <c r="G400" s="129"/>
      <c r="H400" s="129"/>
      <c r="I400" s="129"/>
      <c r="J400" s="87" t="s">
        <v>204</v>
      </c>
      <c r="K400" s="88">
        <v>103.5</v>
      </c>
      <c r="L400" s="130"/>
      <c r="M400" s="129"/>
      <c r="N400" s="130">
        <f>ROUND(L400*K400,3)</f>
        <v>0</v>
      </c>
      <c r="O400" s="129"/>
      <c r="P400" s="129"/>
      <c r="Q400" s="129"/>
      <c r="R400" s="89"/>
      <c r="T400" s="90" t="s">
        <v>3</v>
      </c>
      <c r="U400" s="24" t="s">
        <v>39</v>
      </c>
      <c r="V400" s="91">
        <v>0.712</v>
      </c>
      <c r="W400" s="91">
        <f>V400*K400</f>
        <v>73.692</v>
      </c>
      <c r="X400" s="91">
        <v>0.0025</v>
      </c>
      <c r="Y400" s="91">
        <f>X400*K400</f>
        <v>0.25875</v>
      </c>
      <c r="Z400" s="91">
        <v>0</v>
      </c>
      <c r="AA400" s="92">
        <f>Z400*K400</f>
        <v>0</v>
      </c>
      <c r="AR400" s="7" t="s">
        <v>210</v>
      </c>
      <c r="AT400" s="7" t="s">
        <v>146</v>
      </c>
      <c r="AU400" s="7" t="s">
        <v>151</v>
      </c>
      <c r="AY400" s="7" t="s">
        <v>145</v>
      </c>
      <c r="BE400" s="93">
        <f>IF(U400="základná",N400,0)</f>
        <v>0</v>
      </c>
      <c r="BF400" s="93">
        <f>IF(U400="znížená",N400,0)</f>
        <v>0</v>
      </c>
      <c r="BG400" s="93">
        <f>IF(U400="zákl. prenesená",N400,0)</f>
        <v>0</v>
      </c>
      <c r="BH400" s="93">
        <f>IF(U400="zníž. prenesená",N400,0)</f>
        <v>0</v>
      </c>
      <c r="BI400" s="93">
        <f>IF(U400="nulová",N400,0)</f>
        <v>0</v>
      </c>
      <c r="BJ400" s="7" t="s">
        <v>151</v>
      </c>
      <c r="BK400" s="94">
        <f>ROUND(L400*K400,3)</f>
        <v>0</v>
      </c>
      <c r="BL400" s="7" t="s">
        <v>210</v>
      </c>
      <c r="BM400" s="7" t="s">
        <v>1102</v>
      </c>
    </row>
    <row r="401" spans="2:65" s="1" customFormat="1" ht="31.5" customHeight="1">
      <c r="B401" s="84"/>
      <c r="C401" s="95" t="s">
        <v>1103</v>
      </c>
      <c r="D401" s="95" t="s">
        <v>180</v>
      </c>
      <c r="E401" s="96" t="s">
        <v>1104</v>
      </c>
      <c r="F401" s="131" t="s">
        <v>1105</v>
      </c>
      <c r="G401" s="132"/>
      <c r="H401" s="132"/>
      <c r="I401" s="132"/>
      <c r="J401" s="97" t="s">
        <v>204</v>
      </c>
      <c r="K401" s="98">
        <v>111.706</v>
      </c>
      <c r="L401" s="133"/>
      <c r="M401" s="132"/>
      <c r="N401" s="133">
        <f>ROUND(L401*K401,3)</f>
        <v>0</v>
      </c>
      <c r="O401" s="129"/>
      <c r="P401" s="129"/>
      <c r="Q401" s="129"/>
      <c r="R401" s="89"/>
      <c r="T401" s="90" t="s">
        <v>3</v>
      </c>
      <c r="U401" s="24" t="s">
        <v>39</v>
      </c>
      <c r="V401" s="91">
        <v>0</v>
      </c>
      <c r="W401" s="91">
        <f>V401*K401</f>
        <v>0</v>
      </c>
      <c r="X401" s="91">
        <v>0.012</v>
      </c>
      <c r="Y401" s="91">
        <f>X401*K401</f>
        <v>1.340472</v>
      </c>
      <c r="Z401" s="91">
        <v>0</v>
      </c>
      <c r="AA401" s="92">
        <f>Z401*K401</f>
        <v>0</v>
      </c>
      <c r="AR401" s="7" t="s">
        <v>272</v>
      </c>
      <c r="AT401" s="7" t="s">
        <v>180</v>
      </c>
      <c r="AU401" s="7" t="s">
        <v>151</v>
      </c>
      <c r="AY401" s="7" t="s">
        <v>145</v>
      </c>
      <c r="BE401" s="93">
        <f>IF(U401="základná",N401,0)</f>
        <v>0</v>
      </c>
      <c r="BF401" s="93">
        <f>IF(U401="znížená",N401,0)</f>
        <v>0</v>
      </c>
      <c r="BG401" s="93">
        <f>IF(U401="zákl. prenesená",N401,0)</f>
        <v>0</v>
      </c>
      <c r="BH401" s="93">
        <f>IF(U401="zníž. prenesená",N401,0)</f>
        <v>0</v>
      </c>
      <c r="BI401" s="93">
        <f>IF(U401="nulová",N401,0)</f>
        <v>0</v>
      </c>
      <c r="BJ401" s="7" t="s">
        <v>151</v>
      </c>
      <c r="BK401" s="94">
        <f>ROUND(L401*K401,3)</f>
        <v>0</v>
      </c>
      <c r="BL401" s="7" t="s">
        <v>210</v>
      </c>
      <c r="BM401" s="7" t="s">
        <v>1106</v>
      </c>
    </row>
    <row r="402" spans="2:65" s="1" customFormat="1" ht="31.5" customHeight="1">
      <c r="B402" s="84"/>
      <c r="C402" s="85" t="s">
        <v>1107</v>
      </c>
      <c r="D402" s="85" t="s">
        <v>146</v>
      </c>
      <c r="E402" s="86" t="s">
        <v>1108</v>
      </c>
      <c r="F402" s="128" t="s">
        <v>1109</v>
      </c>
      <c r="G402" s="129"/>
      <c r="H402" s="129"/>
      <c r="I402" s="129"/>
      <c r="J402" s="87" t="s">
        <v>195</v>
      </c>
      <c r="K402" s="88">
        <v>1.623</v>
      </c>
      <c r="L402" s="130"/>
      <c r="M402" s="129"/>
      <c r="N402" s="130">
        <f>ROUND(L402*K402,3)</f>
        <v>0</v>
      </c>
      <c r="O402" s="129"/>
      <c r="P402" s="129"/>
      <c r="Q402" s="129"/>
      <c r="R402" s="89"/>
      <c r="T402" s="90" t="s">
        <v>3</v>
      </c>
      <c r="U402" s="24" t="s">
        <v>39</v>
      </c>
      <c r="V402" s="91">
        <v>1.284</v>
      </c>
      <c r="W402" s="91">
        <f>V402*K402</f>
        <v>2.083932</v>
      </c>
      <c r="X402" s="91">
        <v>0</v>
      </c>
      <c r="Y402" s="91">
        <f>X402*K402</f>
        <v>0</v>
      </c>
      <c r="Z402" s="91">
        <v>0</v>
      </c>
      <c r="AA402" s="92">
        <f>Z402*K402</f>
        <v>0</v>
      </c>
      <c r="AR402" s="7" t="s">
        <v>210</v>
      </c>
      <c r="AT402" s="7" t="s">
        <v>146</v>
      </c>
      <c r="AU402" s="7" t="s">
        <v>151</v>
      </c>
      <c r="AY402" s="7" t="s">
        <v>145</v>
      </c>
      <c r="BE402" s="93">
        <f>IF(U402="základná",N402,0)</f>
        <v>0</v>
      </c>
      <c r="BF402" s="93">
        <f>IF(U402="znížená",N402,0)</f>
        <v>0</v>
      </c>
      <c r="BG402" s="93">
        <f>IF(U402="zákl. prenesená",N402,0)</f>
        <v>0</v>
      </c>
      <c r="BH402" s="93">
        <f>IF(U402="zníž. prenesená",N402,0)</f>
        <v>0</v>
      </c>
      <c r="BI402" s="93">
        <f>IF(U402="nulová",N402,0)</f>
        <v>0</v>
      </c>
      <c r="BJ402" s="7" t="s">
        <v>151</v>
      </c>
      <c r="BK402" s="94">
        <f>ROUND(L402*K402,3)</f>
        <v>0</v>
      </c>
      <c r="BL402" s="7" t="s">
        <v>210</v>
      </c>
      <c r="BM402" s="7" t="s">
        <v>1110</v>
      </c>
    </row>
    <row r="403" spans="2:63" s="5" customFormat="1" ht="29.25" customHeight="1">
      <c r="B403" s="73"/>
      <c r="C403" s="74"/>
      <c r="D403" s="83" t="s">
        <v>125</v>
      </c>
      <c r="E403" s="83"/>
      <c r="F403" s="83"/>
      <c r="G403" s="83"/>
      <c r="H403" s="83"/>
      <c r="I403" s="83"/>
      <c r="J403" s="83"/>
      <c r="K403" s="83"/>
      <c r="L403" s="83"/>
      <c r="M403" s="83"/>
      <c r="N403" s="121">
        <f>BK403</f>
        <v>0</v>
      </c>
      <c r="O403" s="122"/>
      <c r="P403" s="122"/>
      <c r="Q403" s="122"/>
      <c r="R403" s="76"/>
      <c r="T403" s="77"/>
      <c r="U403" s="74"/>
      <c r="V403" s="74"/>
      <c r="W403" s="78">
        <f>SUM(W404:W410)</f>
        <v>237.05504</v>
      </c>
      <c r="X403" s="74"/>
      <c r="Y403" s="78">
        <f>SUM(Y404:Y410)</f>
        <v>8.57889748</v>
      </c>
      <c r="Z403" s="74"/>
      <c r="AA403" s="79">
        <f>SUM(AA404:AA410)</f>
        <v>0</v>
      </c>
      <c r="AR403" s="80" t="s">
        <v>151</v>
      </c>
      <c r="AT403" s="81" t="s">
        <v>71</v>
      </c>
      <c r="AU403" s="81" t="s">
        <v>79</v>
      </c>
      <c r="AY403" s="80" t="s">
        <v>145</v>
      </c>
      <c r="BK403" s="82">
        <f>SUM(BK404:BK410)</f>
        <v>0</v>
      </c>
    </row>
    <row r="404" spans="2:65" s="1" customFormat="1" ht="44.25" customHeight="1">
      <c r="B404" s="84"/>
      <c r="C404" s="85" t="s">
        <v>1111</v>
      </c>
      <c r="D404" s="85" t="s">
        <v>146</v>
      </c>
      <c r="E404" s="86" t="s">
        <v>1112</v>
      </c>
      <c r="F404" s="128" t="s">
        <v>1113</v>
      </c>
      <c r="G404" s="129"/>
      <c r="H404" s="129"/>
      <c r="I404" s="129"/>
      <c r="J404" s="87" t="s">
        <v>204</v>
      </c>
      <c r="K404" s="88">
        <v>52.478</v>
      </c>
      <c r="L404" s="130"/>
      <c r="M404" s="129"/>
      <c r="N404" s="130">
        <f aca="true" t="shared" si="140" ref="N404:N410">ROUND(L404*K404,3)</f>
        <v>0</v>
      </c>
      <c r="O404" s="129"/>
      <c r="P404" s="129"/>
      <c r="Q404" s="129"/>
      <c r="R404" s="89"/>
      <c r="T404" s="90" t="s">
        <v>3</v>
      </c>
      <c r="U404" s="24" t="s">
        <v>39</v>
      </c>
      <c r="V404" s="91">
        <v>1.668</v>
      </c>
      <c r="W404" s="91">
        <f aca="true" t="shared" si="141" ref="W404:W410">V404*K404</f>
        <v>87.533304</v>
      </c>
      <c r="X404" s="91">
        <v>0.0006</v>
      </c>
      <c r="Y404" s="91">
        <f aca="true" t="shared" si="142" ref="Y404:Y410">X404*K404</f>
        <v>0.031486799999999995</v>
      </c>
      <c r="Z404" s="91">
        <v>0</v>
      </c>
      <c r="AA404" s="92">
        <f aca="true" t="shared" si="143" ref="AA404:AA410">Z404*K404</f>
        <v>0</v>
      </c>
      <c r="AR404" s="7" t="s">
        <v>210</v>
      </c>
      <c r="AT404" s="7" t="s">
        <v>146</v>
      </c>
      <c r="AU404" s="7" t="s">
        <v>151</v>
      </c>
      <c r="AY404" s="7" t="s">
        <v>145</v>
      </c>
      <c r="BE404" s="93">
        <f aca="true" t="shared" si="144" ref="BE404:BE410">IF(U404="základná",N404,0)</f>
        <v>0</v>
      </c>
      <c r="BF404" s="93">
        <f aca="true" t="shared" si="145" ref="BF404:BF410">IF(U404="znížená",N404,0)</f>
        <v>0</v>
      </c>
      <c r="BG404" s="93">
        <f aca="true" t="shared" si="146" ref="BG404:BG410">IF(U404="zákl. prenesená",N404,0)</f>
        <v>0</v>
      </c>
      <c r="BH404" s="93">
        <f aca="true" t="shared" si="147" ref="BH404:BH410">IF(U404="zníž. prenesená",N404,0)</f>
        <v>0</v>
      </c>
      <c r="BI404" s="93">
        <f aca="true" t="shared" si="148" ref="BI404:BI410">IF(U404="nulová",N404,0)</f>
        <v>0</v>
      </c>
      <c r="BJ404" s="7" t="s">
        <v>151</v>
      </c>
      <c r="BK404" s="94">
        <f aca="true" t="shared" si="149" ref="BK404:BK410">ROUND(L404*K404,3)</f>
        <v>0</v>
      </c>
      <c r="BL404" s="7" t="s">
        <v>210</v>
      </c>
      <c r="BM404" s="7" t="s">
        <v>1114</v>
      </c>
    </row>
    <row r="405" spans="2:65" s="1" customFormat="1" ht="31.5" customHeight="1">
      <c r="B405" s="84"/>
      <c r="C405" s="95" t="s">
        <v>1115</v>
      </c>
      <c r="D405" s="95" t="s">
        <v>180</v>
      </c>
      <c r="E405" s="96" t="s">
        <v>1116</v>
      </c>
      <c r="F405" s="131" t="s">
        <v>1117</v>
      </c>
      <c r="G405" s="132"/>
      <c r="H405" s="132"/>
      <c r="I405" s="132"/>
      <c r="J405" s="97" t="s">
        <v>204</v>
      </c>
      <c r="K405" s="98">
        <v>53.528</v>
      </c>
      <c r="L405" s="133"/>
      <c r="M405" s="132"/>
      <c r="N405" s="133">
        <f t="shared" si="140"/>
        <v>0</v>
      </c>
      <c r="O405" s="129"/>
      <c r="P405" s="129"/>
      <c r="Q405" s="129"/>
      <c r="R405" s="89"/>
      <c r="T405" s="90" t="s">
        <v>3</v>
      </c>
      <c r="U405" s="24" t="s">
        <v>39</v>
      </c>
      <c r="V405" s="91">
        <v>0</v>
      </c>
      <c r="W405" s="91">
        <f t="shared" si="141"/>
        <v>0</v>
      </c>
      <c r="X405" s="91">
        <v>0.021</v>
      </c>
      <c r="Y405" s="91">
        <f t="shared" si="142"/>
        <v>1.124088</v>
      </c>
      <c r="Z405" s="91">
        <v>0</v>
      </c>
      <c r="AA405" s="92">
        <f t="shared" si="143"/>
        <v>0</v>
      </c>
      <c r="AR405" s="7" t="s">
        <v>272</v>
      </c>
      <c r="AT405" s="7" t="s">
        <v>180</v>
      </c>
      <c r="AU405" s="7" t="s">
        <v>151</v>
      </c>
      <c r="AY405" s="7" t="s">
        <v>145</v>
      </c>
      <c r="BE405" s="93">
        <f t="shared" si="144"/>
        <v>0</v>
      </c>
      <c r="BF405" s="93">
        <f t="shared" si="145"/>
        <v>0</v>
      </c>
      <c r="BG405" s="93">
        <f t="shared" si="146"/>
        <v>0</v>
      </c>
      <c r="BH405" s="93">
        <f t="shared" si="147"/>
        <v>0</v>
      </c>
      <c r="BI405" s="93">
        <f t="shared" si="148"/>
        <v>0</v>
      </c>
      <c r="BJ405" s="7" t="s">
        <v>151</v>
      </c>
      <c r="BK405" s="94">
        <f t="shared" si="149"/>
        <v>0</v>
      </c>
      <c r="BL405" s="7" t="s">
        <v>210</v>
      </c>
      <c r="BM405" s="7" t="s">
        <v>1118</v>
      </c>
    </row>
    <row r="406" spans="2:65" s="1" customFormat="1" ht="31.5" customHeight="1">
      <c r="B406" s="84"/>
      <c r="C406" s="85" t="s">
        <v>1119</v>
      </c>
      <c r="D406" s="85" t="s">
        <v>146</v>
      </c>
      <c r="E406" s="86" t="s">
        <v>1120</v>
      </c>
      <c r="F406" s="128" t="s">
        <v>1121</v>
      </c>
      <c r="G406" s="129"/>
      <c r="H406" s="129"/>
      <c r="I406" s="129"/>
      <c r="J406" s="87" t="s">
        <v>391</v>
      </c>
      <c r="K406" s="88">
        <v>6</v>
      </c>
      <c r="L406" s="130"/>
      <c r="M406" s="129"/>
      <c r="N406" s="130">
        <f t="shared" si="140"/>
        <v>0</v>
      </c>
      <c r="O406" s="129"/>
      <c r="P406" s="129"/>
      <c r="Q406" s="129"/>
      <c r="R406" s="89"/>
      <c r="T406" s="90" t="s">
        <v>3</v>
      </c>
      <c r="U406" s="24" t="s">
        <v>39</v>
      </c>
      <c r="V406" s="91">
        <v>0.037</v>
      </c>
      <c r="W406" s="91">
        <f t="shared" si="141"/>
        <v>0.22199999999999998</v>
      </c>
      <c r="X406" s="91">
        <v>0</v>
      </c>
      <c r="Y406" s="91">
        <f t="shared" si="142"/>
        <v>0</v>
      </c>
      <c r="Z406" s="91">
        <v>0</v>
      </c>
      <c r="AA406" s="92">
        <f t="shared" si="143"/>
        <v>0</v>
      </c>
      <c r="AR406" s="7" t="s">
        <v>210</v>
      </c>
      <c r="AT406" s="7" t="s">
        <v>146</v>
      </c>
      <c r="AU406" s="7" t="s">
        <v>151</v>
      </c>
      <c r="AY406" s="7" t="s">
        <v>145</v>
      </c>
      <c r="BE406" s="93">
        <f t="shared" si="144"/>
        <v>0</v>
      </c>
      <c r="BF406" s="93">
        <f t="shared" si="145"/>
        <v>0</v>
      </c>
      <c r="BG406" s="93">
        <f t="shared" si="146"/>
        <v>0</v>
      </c>
      <c r="BH406" s="93">
        <f t="shared" si="147"/>
        <v>0</v>
      </c>
      <c r="BI406" s="93">
        <f t="shared" si="148"/>
        <v>0</v>
      </c>
      <c r="BJ406" s="7" t="s">
        <v>151</v>
      </c>
      <c r="BK406" s="94">
        <f t="shared" si="149"/>
        <v>0</v>
      </c>
      <c r="BL406" s="7" t="s">
        <v>210</v>
      </c>
      <c r="BM406" s="7" t="s">
        <v>1122</v>
      </c>
    </row>
    <row r="407" spans="2:65" s="1" customFormat="1" ht="22.5" customHeight="1">
      <c r="B407" s="84"/>
      <c r="C407" s="95" t="s">
        <v>1123</v>
      </c>
      <c r="D407" s="95" t="s">
        <v>180</v>
      </c>
      <c r="E407" s="96" t="s">
        <v>1124</v>
      </c>
      <c r="F407" s="131" t="s">
        <v>1125</v>
      </c>
      <c r="G407" s="132"/>
      <c r="H407" s="132"/>
      <c r="I407" s="132"/>
      <c r="J407" s="97" t="s">
        <v>391</v>
      </c>
      <c r="K407" s="98">
        <v>6</v>
      </c>
      <c r="L407" s="133"/>
      <c r="M407" s="132"/>
      <c r="N407" s="133">
        <f t="shared" si="140"/>
        <v>0</v>
      </c>
      <c r="O407" s="129"/>
      <c r="P407" s="129"/>
      <c r="Q407" s="129"/>
      <c r="R407" s="89"/>
      <c r="T407" s="90" t="s">
        <v>3</v>
      </c>
      <c r="U407" s="24" t="s">
        <v>39</v>
      </c>
      <c r="V407" s="91">
        <v>0</v>
      </c>
      <c r="W407" s="91">
        <f t="shared" si="141"/>
        <v>0</v>
      </c>
      <c r="X407" s="91">
        <v>0.00042</v>
      </c>
      <c r="Y407" s="91">
        <f t="shared" si="142"/>
        <v>0.00252</v>
      </c>
      <c r="Z407" s="91">
        <v>0</v>
      </c>
      <c r="AA407" s="92">
        <f t="shared" si="143"/>
        <v>0</v>
      </c>
      <c r="AR407" s="7" t="s">
        <v>272</v>
      </c>
      <c r="AT407" s="7" t="s">
        <v>180</v>
      </c>
      <c r="AU407" s="7" t="s">
        <v>151</v>
      </c>
      <c r="AY407" s="7" t="s">
        <v>145</v>
      </c>
      <c r="BE407" s="93">
        <f t="shared" si="144"/>
        <v>0</v>
      </c>
      <c r="BF407" s="93">
        <f t="shared" si="145"/>
        <v>0</v>
      </c>
      <c r="BG407" s="93">
        <f t="shared" si="146"/>
        <v>0</v>
      </c>
      <c r="BH407" s="93">
        <f t="shared" si="147"/>
        <v>0</v>
      </c>
      <c r="BI407" s="93">
        <f t="shared" si="148"/>
        <v>0</v>
      </c>
      <c r="BJ407" s="7" t="s">
        <v>151</v>
      </c>
      <c r="BK407" s="94">
        <f t="shared" si="149"/>
        <v>0</v>
      </c>
      <c r="BL407" s="7" t="s">
        <v>210</v>
      </c>
      <c r="BM407" s="7" t="s">
        <v>1126</v>
      </c>
    </row>
    <row r="408" spans="2:65" s="1" customFormat="1" ht="44.25" customHeight="1">
      <c r="B408" s="84"/>
      <c r="C408" s="85" t="s">
        <v>1127</v>
      </c>
      <c r="D408" s="85" t="s">
        <v>146</v>
      </c>
      <c r="E408" s="86" t="s">
        <v>1128</v>
      </c>
      <c r="F408" s="128" t="s">
        <v>1129</v>
      </c>
      <c r="G408" s="129"/>
      <c r="H408" s="129"/>
      <c r="I408" s="129"/>
      <c r="J408" s="87" t="s">
        <v>204</v>
      </c>
      <c r="K408" s="88">
        <v>89.795</v>
      </c>
      <c r="L408" s="130"/>
      <c r="M408" s="129"/>
      <c r="N408" s="130">
        <f t="shared" si="140"/>
        <v>0</v>
      </c>
      <c r="O408" s="129"/>
      <c r="P408" s="129"/>
      <c r="Q408" s="129"/>
      <c r="R408" s="89"/>
      <c r="T408" s="90" t="s">
        <v>3</v>
      </c>
      <c r="U408" s="24" t="s">
        <v>39</v>
      </c>
      <c r="V408" s="91">
        <v>1.54</v>
      </c>
      <c r="W408" s="91">
        <f t="shared" si="141"/>
        <v>138.2843</v>
      </c>
      <c r="X408" s="91">
        <v>0.054</v>
      </c>
      <c r="Y408" s="91">
        <f t="shared" si="142"/>
        <v>4.84893</v>
      </c>
      <c r="Z408" s="91">
        <v>0</v>
      </c>
      <c r="AA408" s="92">
        <f t="shared" si="143"/>
        <v>0</v>
      </c>
      <c r="AR408" s="7" t="s">
        <v>210</v>
      </c>
      <c r="AT408" s="7" t="s">
        <v>146</v>
      </c>
      <c r="AU408" s="7" t="s">
        <v>151</v>
      </c>
      <c r="AY408" s="7" t="s">
        <v>145</v>
      </c>
      <c r="BE408" s="93">
        <f t="shared" si="144"/>
        <v>0</v>
      </c>
      <c r="BF408" s="93">
        <f t="shared" si="145"/>
        <v>0</v>
      </c>
      <c r="BG408" s="93">
        <f t="shared" si="146"/>
        <v>0</v>
      </c>
      <c r="BH408" s="93">
        <f t="shared" si="147"/>
        <v>0</v>
      </c>
      <c r="BI408" s="93">
        <f t="shared" si="148"/>
        <v>0</v>
      </c>
      <c r="BJ408" s="7" t="s">
        <v>151</v>
      </c>
      <c r="BK408" s="94">
        <f t="shared" si="149"/>
        <v>0</v>
      </c>
      <c r="BL408" s="7" t="s">
        <v>210</v>
      </c>
      <c r="BM408" s="7" t="s">
        <v>1130</v>
      </c>
    </row>
    <row r="409" spans="2:65" s="1" customFormat="1" ht="31.5" customHeight="1">
      <c r="B409" s="84"/>
      <c r="C409" s="95" t="s">
        <v>1131</v>
      </c>
      <c r="D409" s="95" t="s">
        <v>180</v>
      </c>
      <c r="E409" s="96" t="s">
        <v>1132</v>
      </c>
      <c r="F409" s="131" t="s">
        <v>1133</v>
      </c>
      <c r="G409" s="132"/>
      <c r="H409" s="132"/>
      <c r="I409" s="132"/>
      <c r="J409" s="97" t="s">
        <v>238</v>
      </c>
      <c r="K409" s="98">
        <v>4945.909</v>
      </c>
      <c r="L409" s="133"/>
      <c r="M409" s="132"/>
      <c r="N409" s="133">
        <f t="shared" si="140"/>
        <v>0</v>
      </c>
      <c r="O409" s="129"/>
      <c r="P409" s="129"/>
      <c r="Q409" s="129"/>
      <c r="R409" s="89"/>
      <c r="T409" s="90" t="s">
        <v>3</v>
      </c>
      <c r="U409" s="24" t="s">
        <v>39</v>
      </c>
      <c r="V409" s="91">
        <v>0</v>
      </c>
      <c r="W409" s="91">
        <f t="shared" si="141"/>
        <v>0</v>
      </c>
      <c r="X409" s="91">
        <v>0.00052</v>
      </c>
      <c r="Y409" s="91">
        <f t="shared" si="142"/>
        <v>2.57187268</v>
      </c>
      <c r="Z409" s="91">
        <v>0</v>
      </c>
      <c r="AA409" s="92">
        <f t="shared" si="143"/>
        <v>0</v>
      </c>
      <c r="AR409" s="7" t="s">
        <v>272</v>
      </c>
      <c r="AT409" s="7" t="s">
        <v>180</v>
      </c>
      <c r="AU409" s="7" t="s">
        <v>151</v>
      </c>
      <c r="AY409" s="7" t="s">
        <v>145</v>
      </c>
      <c r="BE409" s="93">
        <f t="shared" si="144"/>
        <v>0</v>
      </c>
      <c r="BF409" s="93">
        <f t="shared" si="145"/>
        <v>0</v>
      </c>
      <c r="BG409" s="93">
        <f t="shared" si="146"/>
        <v>0</v>
      </c>
      <c r="BH409" s="93">
        <f t="shared" si="147"/>
        <v>0</v>
      </c>
      <c r="BI409" s="93">
        <f t="shared" si="148"/>
        <v>0</v>
      </c>
      <c r="BJ409" s="7" t="s">
        <v>151</v>
      </c>
      <c r="BK409" s="94">
        <f t="shared" si="149"/>
        <v>0</v>
      </c>
      <c r="BL409" s="7" t="s">
        <v>210</v>
      </c>
      <c r="BM409" s="7" t="s">
        <v>1134</v>
      </c>
    </row>
    <row r="410" spans="2:65" s="1" customFormat="1" ht="31.5" customHeight="1">
      <c r="B410" s="84"/>
      <c r="C410" s="85" t="s">
        <v>1135</v>
      </c>
      <c r="D410" s="85" t="s">
        <v>146</v>
      </c>
      <c r="E410" s="86" t="s">
        <v>1136</v>
      </c>
      <c r="F410" s="128" t="s">
        <v>1137</v>
      </c>
      <c r="G410" s="129"/>
      <c r="H410" s="129"/>
      <c r="I410" s="129"/>
      <c r="J410" s="87" t="s">
        <v>195</v>
      </c>
      <c r="K410" s="88">
        <v>8.579</v>
      </c>
      <c r="L410" s="130"/>
      <c r="M410" s="129"/>
      <c r="N410" s="130">
        <f t="shared" si="140"/>
        <v>0</v>
      </c>
      <c r="O410" s="129"/>
      <c r="P410" s="129"/>
      <c r="Q410" s="129"/>
      <c r="R410" s="89"/>
      <c r="T410" s="90" t="s">
        <v>3</v>
      </c>
      <c r="U410" s="24" t="s">
        <v>39</v>
      </c>
      <c r="V410" s="91">
        <v>1.284</v>
      </c>
      <c r="W410" s="91">
        <f t="shared" si="141"/>
        <v>11.015436000000001</v>
      </c>
      <c r="X410" s="91">
        <v>0</v>
      </c>
      <c r="Y410" s="91">
        <f t="shared" si="142"/>
        <v>0</v>
      </c>
      <c r="Z410" s="91">
        <v>0</v>
      </c>
      <c r="AA410" s="92">
        <f t="shared" si="143"/>
        <v>0</v>
      </c>
      <c r="AR410" s="7" t="s">
        <v>210</v>
      </c>
      <c r="AT410" s="7" t="s">
        <v>146</v>
      </c>
      <c r="AU410" s="7" t="s">
        <v>151</v>
      </c>
      <c r="AY410" s="7" t="s">
        <v>145</v>
      </c>
      <c r="BE410" s="93">
        <f t="shared" si="144"/>
        <v>0</v>
      </c>
      <c r="BF410" s="93">
        <f t="shared" si="145"/>
        <v>0</v>
      </c>
      <c r="BG410" s="93">
        <f t="shared" si="146"/>
        <v>0</v>
      </c>
      <c r="BH410" s="93">
        <f t="shared" si="147"/>
        <v>0</v>
      </c>
      <c r="BI410" s="93">
        <f t="shared" si="148"/>
        <v>0</v>
      </c>
      <c r="BJ410" s="7" t="s">
        <v>151</v>
      </c>
      <c r="BK410" s="94">
        <f t="shared" si="149"/>
        <v>0</v>
      </c>
      <c r="BL410" s="7" t="s">
        <v>210</v>
      </c>
      <c r="BM410" s="7" t="s">
        <v>1138</v>
      </c>
    </row>
    <row r="411" spans="2:63" s="5" customFormat="1" ht="29.25" customHeight="1">
      <c r="B411" s="73"/>
      <c r="C411" s="74"/>
      <c r="D411" s="83" t="s">
        <v>126</v>
      </c>
      <c r="E411" s="83"/>
      <c r="F411" s="83"/>
      <c r="G411" s="83"/>
      <c r="H411" s="83"/>
      <c r="I411" s="83"/>
      <c r="J411" s="83"/>
      <c r="K411" s="83"/>
      <c r="L411" s="83"/>
      <c r="M411" s="83"/>
      <c r="N411" s="121">
        <f>BK411</f>
        <v>0</v>
      </c>
      <c r="O411" s="122"/>
      <c r="P411" s="122"/>
      <c r="Q411" s="122"/>
      <c r="R411" s="76"/>
      <c r="T411" s="77"/>
      <c r="U411" s="74"/>
      <c r="V411" s="74"/>
      <c r="W411" s="78">
        <f>SUM(W412:W414)</f>
        <v>121.98</v>
      </c>
      <c r="X411" s="74"/>
      <c r="Y411" s="78">
        <f>SUM(Y412:Y414)</f>
        <v>0.3082296</v>
      </c>
      <c r="Z411" s="74"/>
      <c r="AA411" s="79">
        <f>SUM(AA412:AA414)</f>
        <v>0</v>
      </c>
      <c r="AR411" s="80" t="s">
        <v>151</v>
      </c>
      <c r="AT411" s="81" t="s">
        <v>71</v>
      </c>
      <c r="AU411" s="81" t="s">
        <v>79</v>
      </c>
      <c r="AY411" s="80" t="s">
        <v>145</v>
      </c>
      <c r="BK411" s="82">
        <f>SUM(BK412:BK414)</f>
        <v>0</v>
      </c>
    </row>
    <row r="412" spans="2:65" s="1" customFormat="1" ht="44.25" customHeight="1">
      <c r="B412" s="84"/>
      <c r="C412" s="85" t="s">
        <v>1139</v>
      </c>
      <c r="D412" s="85" t="s">
        <v>146</v>
      </c>
      <c r="E412" s="86" t="s">
        <v>1140</v>
      </c>
      <c r="F412" s="128" t="s">
        <v>1141</v>
      </c>
      <c r="G412" s="129"/>
      <c r="H412" s="129"/>
      <c r="I412" s="129"/>
      <c r="J412" s="87" t="s">
        <v>204</v>
      </c>
      <c r="K412" s="88">
        <v>9.72</v>
      </c>
      <c r="L412" s="130"/>
      <c r="M412" s="129"/>
      <c r="N412" s="130">
        <f>ROUND(L412*K412,3)</f>
        <v>0</v>
      </c>
      <c r="O412" s="129"/>
      <c r="P412" s="129"/>
      <c r="Q412" s="129"/>
      <c r="R412" s="89"/>
      <c r="T412" s="90" t="s">
        <v>3</v>
      </c>
      <c r="U412" s="24" t="s">
        <v>39</v>
      </c>
      <c r="V412" s="91">
        <v>0.125</v>
      </c>
      <c r="W412" s="91">
        <f>V412*K412</f>
        <v>1.215</v>
      </c>
      <c r="X412" s="91">
        <v>0.00043</v>
      </c>
      <c r="Y412" s="91">
        <f>X412*K412</f>
        <v>0.0041796</v>
      </c>
      <c r="Z412" s="91">
        <v>0</v>
      </c>
      <c r="AA412" s="92">
        <f>Z412*K412</f>
        <v>0</v>
      </c>
      <c r="AR412" s="7" t="s">
        <v>210</v>
      </c>
      <c r="AT412" s="7" t="s">
        <v>146</v>
      </c>
      <c r="AU412" s="7" t="s">
        <v>151</v>
      </c>
      <c r="AY412" s="7" t="s">
        <v>145</v>
      </c>
      <c r="BE412" s="93">
        <f>IF(U412="základná",N412,0)</f>
        <v>0</v>
      </c>
      <c r="BF412" s="93">
        <f>IF(U412="znížená",N412,0)</f>
        <v>0</v>
      </c>
      <c r="BG412" s="93">
        <f>IF(U412="zákl. prenesená",N412,0)</f>
        <v>0</v>
      </c>
      <c r="BH412" s="93">
        <f>IF(U412="zníž. prenesená",N412,0)</f>
        <v>0</v>
      </c>
      <c r="BI412" s="93">
        <f>IF(U412="nulová",N412,0)</f>
        <v>0</v>
      </c>
      <c r="BJ412" s="7" t="s">
        <v>151</v>
      </c>
      <c r="BK412" s="94">
        <f>ROUND(L412*K412,3)</f>
        <v>0</v>
      </c>
      <c r="BL412" s="7" t="s">
        <v>210</v>
      </c>
      <c r="BM412" s="7" t="s">
        <v>1142</v>
      </c>
    </row>
    <row r="413" spans="2:65" s="1" customFormat="1" ht="31.5" customHeight="1">
      <c r="B413" s="84"/>
      <c r="C413" s="85" t="s">
        <v>1143</v>
      </c>
      <c r="D413" s="85" t="s">
        <v>146</v>
      </c>
      <c r="E413" s="86" t="s">
        <v>1144</v>
      </c>
      <c r="F413" s="128" t="s">
        <v>1145</v>
      </c>
      <c r="G413" s="129"/>
      <c r="H413" s="129"/>
      <c r="I413" s="129"/>
      <c r="J413" s="87" t="s">
        <v>204</v>
      </c>
      <c r="K413" s="88">
        <v>564</v>
      </c>
      <c r="L413" s="130"/>
      <c r="M413" s="129"/>
      <c r="N413" s="130">
        <f>ROUND(L413*K413,3)</f>
        <v>0</v>
      </c>
      <c r="O413" s="129"/>
      <c r="P413" s="129"/>
      <c r="Q413" s="129"/>
      <c r="R413" s="89"/>
      <c r="T413" s="90" t="s">
        <v>3</v>
      </c>
      <c r="U413" s="24" t="s">
        <v>39</v>
      </c>
      <c r="V413" s="91">
        <v>0.191</v>
      </c>
      <c r="W413" s="91">
        <f>V413*K413</f>
        <v>107.724</v>
      </c>
      <c r="X413" s="91">
        <v>0.00044</v>
      </c>
      <c r="Y413" s="91">
        <f>X413*K413</f>
        <v>0.24816000000000002</v>
      </c>
      <c r="Z413" s="91">
        <v>0</v>
      </c>
      <c r="AA413" s="92">
        <f>Z413*K413</f>
        <v>0</v>
      </c>
      <c r="AR413" s="7" t="s">
        <v>210</v>
      </c>
      <c r="AT413" s="7" t="s">
        <v>146</v>
      </c>
      <c r="AU413" s="7" t="s">
        <v>151</v>
      </c>
      <c r="AY413" s="7" t="s">
        <v>145</v>
      </c>
      <c r="BE413" s="93">
        <f>IF(U413="základná",N413,0)</f>
        <v>0</v>
      </c>
      <c r="BF413" s="93">
        <f>IF(U413="znížená",N413,0)</f>
        <v>0</v>
      </c>
      <c r="BG413" s="93">
        <f>IF(U413="zákl. prenesená",N413,0)</f>
        <v>0</v>
      </c>
      <c r="BH413" s="93">
        <f>IF(U413="zníž. prenesená",N413,0)</f>
        <v>0</v>
      </c>
      <c r="BI413" s="93">
        <f>IF(U413="nulová",N413,0)</f>
        <v>0</v>
      </c>
      <c r="BJ413" s="7" t="s">
        <v>151</v>
      </c>
      <c r="BK413" s="94">
        <f>ROUND(L413*K413,3)</f>
        <v>0</v>
      </c>
      <c r="BL413" s="7" t="s">
        <v>210</v>
      </c>
      <c r="BM413" s="7" t="s">
        <v>1146</v>
      </c>
    </row>
    <row r="414" spans="2:65" s="1" customFormat="1" ht="44.25" customHeight="1">
      <c r="B414" s="84"/>
      <c r="C414" s="85" t="s">
        <v>1147</v>
      </c>
      <c r="D414" s="85" t="s">
        <v>146</v>
      </c>
      <c r="E414" s="86" t="s">
        <v>1148</v>
      </c>
      <c r="F414" s="128" t="s">
        <v>1149</v>
      </c>
      <c r="G414" s="129"/>
      <c r="H414" s="129"/>
      <c r="I414" s="129"/>
      <c r="J414" s="87" t="s">
        <v>204</v>
      </c>
      <c r="K414" s="88">
        <v>103.5</v>
      </c>
      <c r="L414" s="130"/>
      <c r="M414" s="129"/>
      <c r="N414" s="130">
        <f>ROUND(L414*K414,3)</f>
        <v>0</v>
      </c>
      <c r="O414" s="129"/>
      <c r="P414" s="129"/>
      <c r="Q414" s="129"/>
      <c r="R414" s="89"/>
      <c r="T414" s="90" t="s">
        <v>3</v>
      </c>
      <c r="U414" s="24" t="s">
        <v>39</v>
      </c>
      <c r="V414" s="91">
        <v>0.126</v>
      </c>
      <c r="W414" s="91">
        <f>V414*K414</f>
        <v>13.041</v>
      </c>
      <c r="X414" s="91">
        <v>0.00054</v>
      </c>
      <c r="Y414" s="91">
        <f>X414*K414</f>
        <v>0.05589</v>
      </c>
      <c r="Z414" s="91">
        <v>0</v>
      </c>
      <c r="AA414" s="92">
        <f>Z414*K414</f>
        <v>0</v>
      </c>
      <c r="AR414" s="7" t="s">
        <v>210</v>
      </c>
      <c r="AT414" s="7" t="s">
        <v>146</v>
      </c>
      <c r="AU414" s="7" t="s">
        <v>151</v>
      </c>
      <c r="AY414" s="7" t="s">
        <v>145</v>
      </c>
      <c r="BE414" s="93">
        <f>IF(U414="základná",N414,0)</f>
        <v>0</v>
      </c>
      <c r="BF414" s="93">
        <f>IF(U414="znížená",N414,0)</f>
        <v>0</v>
      </c>
      <c r="BG414" s="93">
        <f>IF(U414="zákl. prenesená",N414,0)</f>
        <v>0</v>
      </c>
      <c r="BH414" s="93">
        <f>IF(U414="zníž. prenesená",N414,0)</f>
        <v>0</v>
      </c>
      <c r="BI414" s="93">
        <f>IF(U414="nulová",N414,0)</f>
        <v>0</v>
      </c>
      <c r="BJ414" s="7" t="s">
        <v>151</v>
      </c>
      <c r="BK414" s="94">
        <f>ROUND(L414*K414,3)</f>
        <v>0</v>
      </c>
      <c r="BL414" s="7" t="s">
        <v>210</v>
      </c>
      <c r="BM414" s="7" t="s">
        <v>1150</v>
      </c>
    </row>
    <row r="415" spans="2:63" s="5" customFormat="1" ht="29.25" customHeight="1">
      <c r="B415" s="73"/>
      <c r="C415" s="74"/>
      <c r="D415" s="83" t="s">
        <v>127</v>
      </c>
      <c r="E415" s="83"/>
      <c r="F415" s="83"/>
      <c r="G415" s="83"/>
      <c r="H415" s="83"/>
      <c r="I415" s="83"/>
      <c r="J415" s="83"/>
      <c r="K415" s="83"/>
      <c r="L415" s="83"/>
      <c r="M415" s="83"/>
      <c r="N415" s="121">
        <f>BK415</f>
        <v>0</v>
      </c>
      <c r="O415" s="122"/>
      <c r="P415" s="122"/>
      <c r="Q415" s="122"/>
      <c r="R415" s="76"/>
      <c r="T415" s="77"/>
      <c r="U415" s="74"/>
      <c r="V415" s="74"/>
      <c r="W415" s="78">
        <f>SUM(W416:W417)</f>
        <v>23.258496</v>
      </c>
      <c r="X415" s="74"/>
      <c r="Y415" s="78">
        <f>SUM(Y416:Y417)</f>
        <v>0.14899974</v>
      </c>
      <c r="Z415" s="74"/>
      <c r="AA415" s="79">
        <f>SUM(AA416:AA417)</f>
        <v>0</v>
      </c>
      <c r="AR415" s="80" t="s">
        <v>151</v>
      </c>
      <c r="AT415" s="81" t="s">
        <v>71</v>
      </c>
      <c r="AU415" s="81" t="s">
        <v>79</v>
      </c>
      <c r="AY415" s="80" t="s">
        <v>145</v>
      </c>
      <c r="BK415" s="82">
        <f>SUM(BK416:BK417)</f>
        <v>0</v>
      </c>
    </row>
    <row r="416" spans="2:65" s="1" customFormat="1" ht="31.5" customHeight="1">
      <c r="B416" s="84"/>
      <c r="C416" s="85" t="s">
        <v>1151</v>
      </c>
      <c r="D416" s="85" t="s">
        <v>146</v>
      </c>
      <c r="E416" s="86" t="s">
        <v>1152</v>
      </c>
      <c r="F416" s="128" t="s">
        <v>1153</v>
      </c>
      <c r="G416" s="129"/>
      <c r="H416" s="129"/>
      <c r="I416" s="129"/>
      <c r="J416" s="87" t="s">
        <v>204</v>
      </c>
      <c r="K416" s="88">
        <v>181.707</v>
      </c>
      <c r="L416" s="130"/>
      <c r="M416" s="129"/>
      <c r="N416" s="130">
        <f>ROUND(L416*K416,3)</f>
        <v>0</v>
      </c>
      <c r="O416" s="129"/>
      <c r="P416" s="129"/>
      <c r="Q416" s="129"/>
      <c r="R416" s="89"/>
      <c r="T416" s="90" t="s">
        <v>3</v>
      </c>
      <c r="U416" s="24" t="s">
        <v>39</v>
      </c>
      <c r="V416" s="91">
        <v>0.085</v>
      </c>
      <c r="W416" s="91">
        <f>V416*K416</f>
        <v>15.445095</v>
      </c>
      <c r="X416" s="91">
        <v>0.00062</v>
      </c>
      <c r="Y416" s="91">
        <f>X416*K416</f>
        <v>0.11265834</v>
      </c>
      <c r="Z416" s="91">
        <v>0</v>
      </c>
      <c r="AA416" s="92">
        <f>Z416*K416</f>
        <v>0</v>
      </c>
      <c r="AR416" s="7" t="s">
        <v>210</v>
      </c>
      <c r="AT416" s="7" t="s">
        <v>146</v>
      </c>
      <c r="AU416" s="7" t="s">
        <v>151</v>
      </c>
      <c r="AY416" s="7" t="s">
        <v>145</v>
      </c>
      <c r="BE416" s="93">
        <f>IF(U416="základná",N416,0)</f>
        <v>0</v>
      </c>
      <c r="BF416" s="93">
        <f>IF(U416="znížená",N416,0)</f>
        <v>0</v>
      </c>
      <c r="BG416" s="93">
        <f>IF(U416="zákl. prenesená",N416,0)</f>
        <v>0</v>
      </c>
      <c r="BH416" s="93">
        <f>IF(U416="zníž. prenesená",N416,0)</f>
        <v>0</v>
      </c>
      <c r="BI416" s="93">
        <f>IF(U416="nulová",N416,0)</f>
        <v>0</v>
      </c>
      <c r="BJ416" s="7" t="s">
        <v>151</v>
      </c>
      <c r="BK416" s="94">
        <f>ROUND(L416*K416,3)</f>
        <v>0</v>
      </c>
      <c r="BL416" s="7" t="s">
        <v>210</v>
      </c>
      <c r="BM416" s="7" t="s">
        <v>1154</v>
      </c>
    </row>
    <row r="417" spans="2:65" s="1" customFormat="1" ht="44.25" customHeight="1">
      <c r="B417" s="84"/>
      <c r="C417" s="85" t="s">
        <v>1155</v>
      </c>
      <c r="D417" s="85" t="s">
        <v>146</v>
      </c>
      <c r="E417" s="86" t="s">
        <v>1156</v>
      </c>
      <c r="F417" s="128" t="s">
        <v>1157</v>
      </c>
      <c r="G417" s="129"/>
      <c r="H417" s="129"/>
      <c r="I417" s="129"/>
      <c r="J417" s="87" t="s">
        <v>204</v>
      </c>
      <c r="K417" s="88">
        <v>181.707</v>
      </c>
      <c r="L417" s="130"/>
      <c r="M417" s="129"/>
      <c r="N417" s="130">
        <f>ROUND(L417*K417,3)</f>
        <v>0</v>
      </c>
      <c r="O417" s="129"/>
      <c r="P417" s="129"/>
      <c r="Q417" s="129"/>
      <c r="R417" s="89"/>
      <c r="T417" s="90" t="s">
        <v>3</v>
      </c>
      <c r="U417" s="24" t="s">
        <v>39</v>
      </c>
      <c r="V417" s="91">
        <v>0.043</v>
      </c>
      <c r="W417" s="91">
        <f>V417*K417</f>
        <v>7.813400999999999</v>
      </c>
      <c r="X417" s="91">
        <v>0.0002</v>
      </c>
      <c r="Y417" s="91">
        <f>X417*K417</f>
        <v>0.0363414</v>
      </c>
      <c r="Z417" s="91">
        <v>0</v>
      </c>
      <c r="AA417" s="92">
        <f>Z417*K417</f>
        <v>0</v>
      </c>
      <c r="AR417" s="7" t="s">
        <v>210</v>
      </c>
      <c r="AT417" s="7" t="s">
        <v>146</v>
      </c>
      <c r="AU417" s="7" t="s">
        <v>151</v>
      </c>
      <c r="AY417" s="7" t="s">
        <v>145</v>
      </c>
      <c r="BE417" s="93">
        <f>IF(U417="základná",N417,0)</f>
        <v>0</v>
      </c>
      <c r="BF417" s="93">
        <f>IF(U417="znížená",N417,0)</f>
        <v>0</v>
      </c>
      <c r="BG417" s="93">
        <f>IF(U417="zákl. prenesená",N417,0)</f>
        <v>0</v>
      </c>
      <c r="BH417" s="93">
        <f>IF(U417="zníž. prenesená",N417,0)</f>
        <v>0</v>
      </c>
      <c r="BI417" s="93">
        <f>IF(U417="nulová",N417,0)</f>
        <v>0</v>
      </c>
      <c r="BJ417" s="7" t="s">
        <v>151</v>
      </c>
      <c r="BK417" s="94">
        <f>ROUND(L417*K417,3)</f>
        <v>0</v>
      </c>
      <c r="BL417" s="7" t="s">
        <v>210</v>
      </c>
      <c r="BM417" s="7" t="s">
        <v>1158</v>
      </c>
    </row>
    <row r="418" spans="2:63" s="5" customFormat="1" ht="36.75" customHeight="1">
      <c r="B418" s="73"/>
      <c r="C418" s="74"/>
      <c r="D418" s="75" t="s">
        <v>128</v>
      </c>
      <c r="E418" s="75"/>
      <c r="F418" s="75"/>
      <c r="G418" s="75"/>
      <c r="H418" s="75"/>
      <c r="I418" s="75"/>
      <c r="J418" s="75"/>
      <c r="K418" s="75"/>
      <c r="L418" s="75"/>
      <c r="M418" s="75"/>
      <c r="N418" s="123">
        <f>BK418</f>
        <v>0</v>
      </c>
      <c r="O418" s="124"/>
      <c r="P418" s="124"/>
      <c r="Q418" s="124"/>
      <c r="R418" s="76"/>
      <c r="T418" s="77"/>
      <c r="U418" s="74"/>
      <c r="V418" s="74"/>
      <c r="W418" s="78">
        <f>W419</f>
        <v>0.073</v>
      </c>
      <c r="X418" s="74"/>
      <c r="Y418" s="78">
        <f>Y419</f>
        <v>0</v>
      </c>
      <c r="Z418" s="74"/>
      <c r="AA418" s="79">
        <f>AA419</f>
        <v>0</v>
      </c>
      <c r="AR418" s="80" t="s">
        <v>156</v>
      </c>
      <c r="AT418" s="81" t="s">
        <v>71</v>
      </c>
      <c r="AU418" s="81" t="s">
        <v>72</v>
      </c>
      <c r="AY418" s="80" t="s">
        <v>145</v>
      </c>
      <c r="BK418" s="82">
        <f>BK419</f>
        <v>0</v>
      </c>
    </row>
    <row r="419" spans="2:63" s="5" customFormat="1" ht="19.5" customHeight="1">
      <c r="B419" s="73"/>
      <c r="C419" s="74"/>
      <c r="D419" s="83" t="s">
        <v>129</v>
      </c>
      <c r="E419" s="83"/>
      <c r="F419" s="83"/>
      <c r="G419" s="83"/>
      <c r="H419" s="83"/>
      <c r="I419" s="83"/>
      <c r="J419" s="83"/>
      <c r="K419" s="83"/>
      <c r="L419" s="83"/>
      <c r="M419" s="83"/>
      <c r="N419" s="125">
        <f>BK419</f>
        <v>0</v>
      </c>
      <c r="O419" s="126"/>
      <c r="P419" s="126"/>
      <c r="Q419" s="126"/>
      <c r="R419" s="76"/>
      <c r="T419" s="77"/>
      <c r="U419" s="74"/>
      <c r="V419" s="74"/>
      <c r="W419" s="78">
        <f>W420</f>
        <v>0.073</v>
      </c>
      <c r="X419" s="74"/>
      <c r="Y419" s="78">
        <f>Y420</f>
        <v>0</v>
      </c>
      <c r="Z419" s="74"/>
      <c r="AA419" s="79">
        <f>AA420</f>
        <v>0</v>
      </c>
      <c r="AR419" s="80" t="s">
        <v>156</v>
      </c>
      <c r="AT419" s="81" t="s">
        <v>71</v>
      </c>
      <c r="AU419" s="81" t="s">
        <v>79</v>
      </c>
      <c r="AY419" s="80" t="s">
        <v>145</v>
      </c>
      <c r="BK419" s="82">
        <f>BK420</f>
        <v>0</v>
      </c>
    </row>
    <row r="420" spans="2:65" s="1" customFormat="1" ht="22.5" customHeight="1">
      <c r="B420" s="84"/>
      <c r="C420" s="85" t="s">
        <v>1159</v>
      </c>
      <c r="D420" s="85" t="s">
        <v>146</v>
      </c>
      <c r="E420" s="86" t="s">
        <v>1160</v>
      </c>
      <c r="F420" s="128" t="s">
        <v>1161</v>
      </c>
      <c r="G420" s="129"/>
      <c r="H420" s="129"/>
      <c r="I420" s="129"/>
      <c r="J420" s="87" t="s">
        <v>740</v>
      </c>
      <c r="K420" s="88">
        <v>1</v>
      </c>
      <c r="L420" s="130"/>
      <c r="M420" s="129"/>
      <c r="N420" s="130">
        <f>ROUND(L420*K420,3)</f>
        <v>0</v>
      </c>
      <c r="O420" s="129"/>
      <c r="P420" s="129"/>
      <c r="Q420" s="129"/>
      <c r="R420" s="89"/>
      <c r="T420" s="90" t="s">
        <v>3</v>
      </c>
      <c r="U420" s="99" t="s">
        <v>39</v>
      </c>
      <c r="V420" s="100">
        <v>0.073</v>
      </c>
      <c r="W420" s="100">
        <f>V420*K420</f>
        <v>0.073</v>
      </c>
      <c r="X420" s="100">
        <v>0</v>
      </c>
      <c r="Y420" s="100">
        <f>X420*K420</f>
        <v>0</v>
      </c>
      <c r="Z420" s="100">
        <v>0</v>
      </c>
      <c r="AA420" s="101">
        <f>Z420*K420</f>
        <v>0</v>
      </c>
      <c r="AR420" s="7" t="s">
        <v>401</v>
      </c>
      <c r="AT420" s="7" t="s">
        <v>146</v>
      </c>
      <c r="AU420" s="7" t="s">
        <v>151</v>
      </c>
      <c r="AY420" s="7" t="s">
        <v>145</v>
      </c>
      <c r="BE420" s="93">
        <f>IF(U420="základná",N420,0)</f>
        <v>0</v>
      </c>
      <c r="BF420" s="93">
        <f>IF(U420="znížená",N420,0)</f>
        <v>0</v>
      </c>
      <c r="BG420" s="93">
        <f>IF(U420="zákl. prenesená",N420,0)</f>
        <v>0</v>
      </c>
      <c r="BH420" s="93">
        <f>IF(U420="zníž. prenesená",N420,0)</f>
        <v>0</v>
      </c>
      <c r="BI420" s="93">
        <f>IF(U420="nulová",N420,0)</f>
        <v>0</v>
      </c>
      <c r="BJ420" s="7" t="s">
        <v>151</v>
      </c>
      <c r="BK420" s="94">
        <f>ROUND(L420*K420,3)</f>
        <v>0</v>
      </c>
      <c r="BL420" s="7" t="s">
        <v>401</v>
      </c>
      <c r="BM420" s="7" t="s">
        <v>1162</v>
      </c>
    </row>
    <row r="421" spans="2:18" s="1" customFormat="1" ht="6.75" customHeight="1">
      <c r="B421" s="34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6"/>
    </row>
  </sheetData>
  <sheetProtection/>
  <mergeCells count="87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8:Q118"/>
    <mergeCell ref="L120:Q120"/>
    <mergeCell ref="C126:Q126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N137:Q137"/>
    <mergeCell ref="N138:Q138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5:I265"/>
    <mergeCell ref="L265:M265"/>
    <mergeCell ref="N265:Q265"/>
    <mergeCell ref="N264:Q264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300:I300"/>
    <mergeCell ref="L300:M300"/>
    <mergeCell ref="N300:Q300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9:I309"/>
    <mergeCell ref="L309:M309"/>
    <mergeCell ref="N309:Q309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2:I382"/>
    <mergeCell ref="L382:M382"/>
    <mergeCell ref="N382:Q382"/>
    <mergeCell ref="N381:Q381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9:I399"/>
    <mergeCell ref="L399:M399"/>
    <mergeCell ref="N399:Q399"/>
    <mergeCell ref="N398:Q398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4:I404"/>
    <mergeCell ref="L404:M404"/>
    <mergeCell ref="N404:Q404"/>
    <mergeCell ref="N403:Q403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6:I416"/>
    <mergeCell ref="L416:M416"/>
    <mergeCell ref="N416:Q416"/>
    <mergeCell ref="F417:I417"/>
    <mergeCell ref="L417:M417"/>
    <mergeCell ref="N417:Q417"/>
    <mergeCell ref="F420:I420"/>
    <mergeCell ref="L420:M420"/>
    <mergeCell ref="N420:Q420"/>
    <mergeCell ref="N149:Q149"/>
    <mergeCell ref="N158:Q158"/>
    <mergeCell ref="N170:Q170"/>
    <mergeCell ref="N187:Q187"/>
    <mergeCell ref="N194:Q194"/>
    <mergeCell ref="N223:Q223"/>
    <mergeCell ref="N363:Q363"/>
    <mergeCell ref="N368:Q368"/>
    <mergeCell ref="N266:Q266"/>
    <mergeCell ref="N267:Q267"/>
    <mergeCell ref="N285:Q285"/>
    <mergeCell ref="N289:Q289"/>
    <mergeCell ref="N299:Q299"/>
    <mergeCell ref="N301:Q301"/>
    <mergeCell ref="N411:Q411"/>
    <mergeCell ref="N415:Q415"/>
    <mergeCell ref="N418:Q418"/>
    <mergeCell ref="N419:Q419"/>
    <mergeCell ref="H1:K1"/>
    <mergeCell ref="S2:AC2"/>
    <mergeCell ref="N308:Q308"/>
    <mergeCell ref="N310:Q310"/>
    <mergeCell ref="N343:Q343"/>
    <mergeCell ref="N347:Q347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36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5"/>
  <sheetViews>
    <sheetView showGridLines="0" zoomScalePageLayoutView="0" workbookViewId="0" topLeftCell="A1">
      <pane ySplit="1" topLeftCell="A112" activePane="bottomLeft" state="frozen"/>
      <selection pane="topLeft" activeCell="A1" sqref="A1"/>
      <selection pane="bottomLeft" activeCell="L114" sqref="L114:M1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05"/>
      <c r="B1" s="102"/>
      <c r="C1" s="102"/>
      <c r="D1" s="103" t="s">
        <v>1</v>
      </c>
      <c r="E1" s="102"/>
      <c r="F1" s="104" t="s">
        <v>1174</v>
      </c>
      <c r="G1" s="104"/>
      <c r="H1" s="127" t="s">
        <v>1175</v>
      </c>
      <c r="I1" s="127"/>
      <c r="J1" s="127"/>
      <c r="K1" s="127"/>
      <c r="L1" s="104" t="s">
        <v>1176</v>
      </c>
      <c r="M1" s="102"/>
      <c r="N1" s="102"/>
      <c r="O1" s="103" t="s">
        <v>91</v>
      </c>
      <c r="P1" s="102"/>
      <c r="Q1" s="102"/>
      <c r="R1" s="102"/>
      <c r="S1" s="104" t="s">
        <v>1177</v>
      </c>
      <c r="T1" s="104"/>
      <c r="U1" s="105"/>
      <c r="V1" s="10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17" t="s">
        <v>5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S2" s="109" t="s">
        <v>6</v>
      </c>
      <c r="T2" s="110"/>
      <c r="U2" s="110"/>
      <c r="V2" s="110"/>
      <c r="W2" s="110"/>
      <c r="X2" s="110"/>
      <c r="Y2" s="110"/>
      <c r="Z2" s="110"/>
      <c r="AA2" s="110"/>
      <c r="AB2" s="110"/>
      <c r="AC2" s="110"/>
      <c r="AT2" s="7" t="s">
        <v>83</v>
      </c>
    </row>
    <row r="3" spans="2:46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72</v>
      </c>
    </row>
    <row r="4" spans="2:46" ht="36.75" customHeight="1">
      <c r="B4" s="11"/>
      <c r="C4" s="114" t="s">
        <v>92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3"/>
      <c r="T4" s="14" t="s">
        <v>10</v>
      </c>
      <c r="AT4" s="7" t="s">
        <v>4</v>
      </c>
    </row>
    <row r="5" spans="2:18" ht="6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4.75" customHeight="1">
      <c r="B6" s="11"/>
      <c r="C6" s="12"/>
      <c r="D6" s="17" t="s">
        <v>13</v>
      </c>
      <c r="E6" s="12"/>
      <c r="F6" s="142" t="str">
        <f>'Rekapitulácia stavby'!K6</f>
        <v>Rekonštrukcia nevyužitých objektov pre komunitnú a spolkovú činnosť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2"/>
      <c r="R6" s="13"/>
    </row>
    <row r="7" spans="2:18" s="1" customFormat="1" ht="32.25" customHeight="1">
      <c r="B7" s="19"/>
      <c r="C7" s="20"/>
      <c r="D7" s="16" t="s">
        <v>93</v>
      </c>
      <c r="E7" s="20"/>
      <c r="F7" s="119" t="s">
        <v>1163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20"/>
      <c r="R7" s="21"/>
    </row>
    <row r="8" spans="2:18" s="1" customFormat="1" ht="14.25" customHeight="1">
      <c r="B8" s="19"/>
      <c r="C8" s="20"/>
      <c r="D8" s="17" t="s">
        <v>15</v>
      </c>
      <c r="E8" s="20"/>
      <c r="F8" s="15" t="s">
        <v>3</v>
      </c>
      <c r="G8" s="20"/>
      <c r="H8" s="20"/>
      <c r="I8" s="20"/>
      <c r="J8" s="20"/>
      <c r="K8" s="20"/>
      <c r="L8" s="20"/>
      <c r="M8" s="17" t="s">
        <v>16</v>
      </c>
      <c r="N8" s="20"/>
      <c r="O8" s="15" t="s">
        <v>17</v>
      </c>
      <c r="P8" s="20"/>
      <c r="Q8" s="20"/>
      <c r="R8" s="21"/>
    </row>
    <row r="9" spans="2:18" s="1" customFormat="1" ht="14.25" customHeight="1">
      <c r="B9" s="19"/>
      <c r="C9" s="20"/>
      <c r="D9" s="17" t="s">
        <v>18</v>
      </c>
      <c r="E9" s="20"/>
      <c r="F9" s="15" t="s">
        <v>19</v>
      </c>
      <c r="G9" s="20"/>
      <c r="H9" s="20"/>
      <c r="I9" s="20"/>
      <c r="J9" s="20"/>
      <c r="K9" s="20"/>
      <c r="L9" s="20"/>
      <c r="M9" s="17" t="s">
        <v>20</v>
      </c>
      <c r="N9" s="20"/>
      <c r="O9" s="143" t="str">
        <f>'Rekapitulácia stavby'!AN8</f>
        <v>12. 9. 2016</v>
      </c>
      <c r="P9" s="107"/>
      <c r="Q9" s="20"/>
      <c r="R9" s="21"/>
    </row>
    <row r="10" spans="2:18" s="1" customFormat="1" ht="10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25" customHeight="1">
      <c r="B11" s="19"/>
      <c r="C11" s="20"/>
      <c r="D11" s="17" t="s">
        <v>22</v>
      </c>
      <c r="E11" s="20"/>
      <c r="F11" s="20"/>
      <c r="G11" s="20"/>
      <c r="H11" s="20"/>
      <c r="I11" s="20"/>
      <c r="J11" s="20"/>
      <c r="K11" s="20"/>
      <c r="L11" s="20"/>
      <c r="M11" s="17" t="s">
        <v>23</v>
      </c>
      <c r="N11" s="20"/>
      <c r="O11" s="118" t="s">
        <v>3</v>
      </c>
      <c r="P11" s="107"/>
      <c r="Q11" s="20"/>
      <c r="R11" s="21"/>
    </row>
    <row r="12" spans="2:18" s="1" customFormat="1" ht="18" customHeight="1">
      <c r="B12" s="19"/>
      <c r="C12" s="20"/>
      <c r="D12" s="20"/>
      <c r="E12" s="15" t="s">
        <v>24</v>
      </c>
      <c r="F12" s="20"/>
      <c r="G12" s="20"/>
      <c r="H12" s="20"/>
      <c r="I12" s="20"/>
      <c r="J12" s="20"/>
      <c r="K12" s="20"/>
      <c r="L12" s="20"/>
      <c r="M12" s="17" t="s">
        <v>25</v>
      </c>
      <c r="N12" s="20"/>
      <c r="O12" s="118" t="s">
        <v>3</v>
      </c>
      <c r="P12" s="107"/>
      <c r="Q12" s="20"/>
      <c r="R12" s="21"/>
    </row>
    <row r="13" spans="2:18" s="1" customFormat="1" ht="6.7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25" customHeight="1">
      <c r="B14" s="19"/>
      <c r="C14" s="20"/>
      <c r="D14" s="17" t="s">
        <v>26</v>
      </c>
      <c r="E14" s="20"/>
      <c r="F14" s="20"/>
      <c r="G14" s="20"/>
      <c r="H14" s="20"/>
      <c r="I14" s="20"/>
      <c r="J14" s="20"/>
      <c r="K14" s="20"/>
      <c r="L14" s="20"/>
      <c r="M14" s="17" t="s">
        <v>23</v>
      </c>
      <c r="N14" s="20"/>
      <c r="O14" s="118">
        <f>IF('Rekapitulácia stavby'!AN13="","",'Rekapitulácia stavby'!AN13)</f>
      </c>
      <c r="P14" s="107"/>
      <c r="Q14" s="20"/>
      <c r="R14" s="21"/>
    </row>
    <row r="15" spans="2:18" s="1" customFormat="1" ht="18" customHeight="1">
      <c r="B15" s="19"/>
      <c r="C15" s="20"/>
      <c r="D15" s="20"/>
      <c r="E15" s="15" t="str">
        <f>IF('Rekapitulácia stavby'!E14="","",'Rekapitulácia stavby'!E14)</f>
        <v> </v>
      </c>
      <c r="F15" s="20"/>
      <c r="G15" s="20"/>
      <c r="H15" s="20"/>
      <c r="I15" s="20"/>
      <c r="J15" s="20"/>
      <c r="K15" s="20"/>
      <c r="L15" s="20"/>
      <c r="M15" s="17" t="s">
        <v>25</v>
      </c>
      <c r="N15" s="20"/>
      <c r="O15" s="118">
        <f>IF('Rekapitulácia stavby'!AN14="","",'Rekapitulácia stavby'!AN14)</f>
      </c>
      <c r="P15" s="107"/>
      <c r="Q15" s="20"/>
      <c r="R15" s="21"/>
    </row>
    <row r="16" spans="2:18" s="1" customFormat="1" ht="6.7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1" customFormat="1" ht="14.25" customHeight="1">
      <c r="B17" s="19"/>
      <c r="C17" s="20"/>
      <c r="D17" s="17" t="s">
        <v>28</v>
      </c>
      <c r="E17" s="20"/>
      <c r="F17" s="20"/>
      <c r="G17" s="20"/>
      <c r="H17" s="20"/>
      <c r="I17" s="20"/>
      <c r="J17" s="20"/>
      <c r="K17" s="20"/>
      <c r="L17" s="20"/>
      <c r="M17" s="17" t="s">
        <v>23</v>
      </c>
      <c r="N17" s="20"/>
      <c r="O17" s="118" t="s">
        <v>3</v>
      </c>
      <c r="P17" s="107"/>
      <c r="Q17" s="20"/>
      <c r="R17" s="21"/>
    </row>
    <row r="18" spans="2:18" s="1" customFormat="1" ht="18" customHeight="1">
      <c r="B18" s="19"/>
      <c r="C18" s="20"/>
      <c r="D18" s="20"/>
      <c r="E18" s="15" t="s">
        <v>29</v>
      </c>
      <c r="F18" s="20"/>
      <c r="G18" s="20"/>
      <c r="H18" s="20"/>
      <c r="I18" s="20"/>
      <c r="J18" s="20"/>
      <c r="K18" s="20"/>
      <c r="L18" s="20"/>
      <c r="M18" s="17" t="s">
        <v>25</v>
      </c>
      <c r="N18" s="20"/>
      <c r="O18" s="118" t="s">
        <v>3</v>
      </c>
      <c r="P18" s="107"/>
      <c r="Q18" s="20"/>
      <c r="R18" s="21"/>
    </row>
    <row r="19" spans="2:18" s="1" customFormat="1" ht="6.7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25" customHeight="1">
      <c r="B20" s="19"/>
      <c r="C20" s="20"/>
      <c r="D20" s="17" t="s">
        <v>31</v>
      </c>
      <c r="E20" s="20"/>
      <c r="F20" s="20"/>
      <c r="G20" s="20"/>
      <c r="H20" s="20"/>
      <c r="I20" s="20"/>
      <c r="J20" s="20"/>
      <c r="K20" s="20"/>
      <c r="L20" s="20"/>
      <c r="M20" s="17" t="s">
        <v>23</v>
      </c>
      <c r="N20" s="20"/>
      <c r="O20" s="118">
        <f>IF('Rekapitulácia stavby'!AN19="","",'Rekapitulácia stavby'!AN19)</f>
      </c>
      <c r="P20" s="107"/>
      <c r="Q20" s="20"/>
      <c r="R20" s="21"/>
    </row>
    <row r="21" spans="2:18" s="1" customFormat="1" ht="18" customHeight="1">
      <c r="B21" s="19"/>
      <c r="C21" s="20"/>
      <c r="D21" s="20"/>
      <c r="E21" s="15" t="str">
        <f>IF('Rekapitulácia stavby'!E20="","",'Rekapitulácia stavby'!E20)</f>
        <v> </v>
      </c>
      <c r="F21" s="20"/>
      <c r="G21" s="20"/>
      <c r="H21" s="20"/>
      <c r="I21" s="20"/>
      <c r="J21" s="20"/>
      <c r="K21" s="20"/>
      <c r="L21" s="20"/>
      <c r="M21" s="17" t="s">
        <v>25</v>
      </c>
      <c r="N21" s="20"/>
      <c r="O21" s="118">
        <f>IF('Rekapitulácia stavby'!AN20="","",'Rekapitulácia stavby'!AN20)</f>
      </c>
      <c r="P21" s="107"/>
      <c r="Q21" s="20"/>
      <c r="R21" s="21"/>
    </row>
    <row r="22" spans="2:18" s="1" customFormat="1" ht="6.7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25" customHeight="1">
      <c r="B23" s="19"/>
      <c r="C23" s="20"/>
      <c r="D23" s="17" t="s">
        <v>32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20" t="s">
        <v>3</v>
      </c>
      <c r="F24" s="107"/>
      <c r="G24" s="107"/>
      <c r="H24" s="107"/>
      <c r="I24" s="107"/>
      <c r="J24" s="107"/>
      <c r="K24" s="107"/>
      <c r="L24" s="107"/>
      <c r="M24" s="20"/>
      <c r="N24" s="20"/>
      <c r="O24" s="20"/>
      <c r="P24" s="20"/>
      <c r="Q24" s="20"/>
      <c r="R24" s="21"/>
    </row>
    <row r="25" spans="2:18" s="1" customFormat="1" ht="6.7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7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25" customHeight="1">
      <c r="B27" s="19"/>
      <c r="C27" s="20"/>
      <c r="D27" s="49" t="s">
        <v>95</v>
      </c>
      <c r="E27" s="20"/>
      <c r="F27" s="20"/>
      <c r="G27" s="20"/>
      <c r="H27" s="20"/>
      <c r="I27" s="20"/>
      <c r="J27" s="20"/>
      <c r="K27" s="20"/>
      <c r="L27" s="20"/>
      <c r="M27" s="115">
        <f>N88</f>
        <v>0</v>
      </c>
      <c r="N27" s="107"/>
      <c r="O27" s="107"/>
      <c r="P27" s="107"/>
      <c r="Q27" s="20"/>
      <c r="R27" s="21"/>
    </row>
    <row r="28" spans="2:18" s="1" customFormat="1" ht="14.25" customHeight="1">
      <c r="B28" s="19"/>
      <c r="C28" s="20"/>
      <c r="D28" s="18" t="s">
        <v>96</v>
      </c>
      <c r="E28" s="20"/>
      <c r="F28" s="20"/>
      <c r="G28" s="20"/>
      <c r="H28" s="20"/>
      <c r="I28" s="20"/>
      <c r="J28" s="20"/>
      <c r="K28" s="20"/>
      <c r="L28" s="20"/>
      <c r="M28" s="115">
        <f>N92</f>
        <v>0</v>
      </c>
      <c r="N28" s="107"/>
      <c r="O28" s="107"/>
      <c r="P28" s="107"/>
      <c r="Q28" s="20"/>
      <c r="R28" s="21"/>
    </row>
    <row r="29" spans="2:18" s="1" customFormat="1" ht="6.7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4.75" customHeight="1">
      <c r="B30" s="19"/>
      <c r="C30" s="20"/>
      <c r="D30" s="50" t="s">
        <v>35</v>
      </c>
      <c r="E30" s="20"/>
      <c r="F30" s="20"/>
      <c r="G30" s="20"/>
      <c r="H30" s="20"/>
      <c r="I30" s="20"/>
      <c r="J30" s="20"/>
      <c r="K30" s="20"/>
      <c r="L30" s="20"/>
      <c r="M30" s="153">
        <f>ROUND(M27+M28,2)</f>
        <v>0</v>
      </c>
      <c r="N30" s="107"/>
      <c r="O30" s="107"/>
      <c r="P30" s="107"/>
      <c r="Q30" s="20"/>
      <c r="R30" s="21"/>
    </row>
    <row r="31" spans="2:18" s="1" customFormat="1" ht="6.7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25" customHeight="1">
      <c r="B32" s="19"/>
      <c r="C32" s="20"/>
      <c r="D32" s="22" t="s">
        <v>36</v>
      </c>
      <c r="E32" s="22" t="s">
        <v>37</v>
      </c>
      <c r="F32" s="23">
        <v>0.2</v>
      </c>
      <c r="G32" s="51" t="s">
        <v>38</v>
      </c>
      <c r="H32" s="151">
        <f>ROUND((SUM(BE92:BE93)+SUM(BE111:BE114)),2)</f>
        <v>0</v>
      </c>
      <c r="I32" s="107"/>
      <c r="J32" s="107"/>
      <c r="K32" s="20"/>
      <c r="L32" s="20"/>
      <c r="M32" s="151">
        <f>ROUND(ROUND((SUM(BE92:BE93)+SUM(BE111:BE114)),2)*F32,2)</f>
        <v>0</v>
      </c>
      <c r="N32" s="107"/>
      <c r="O32" s="107"/>
      <c r="P32" s="107"/>
      <c r="Q32" s="20"/>
      <c r="R32" s="21"/>
    </row>
    <row r="33" spans="2:18" s="1" customFormat="1" ht="14.25" customHeight="1">
      <c r="B33" s="19"/>
      <c r="C33" s="20"/>
      <c r="D33" s="20"/>
      <c r="E33" s="22" t="s">
        <v>39</v>
      </c>
      <c r="F33" s="23">
        <v>0.2</v>
      </c>
      <c r="G33" s="51" t="s">
        <v>38</v>
      </c>
      <c r="H33" s="151">
        <f>ROUND((SUM(BF92:BF93)+SUM(BF111:BF114)),2)</f>
        <v>0</v>
      </c>
      <c r="I33" s="107"/>
      <c r="J33" s="107"/>
      <c r="K33" s="20"/>
      <c r="L33" s="20"/>
      <c r="M33" s="151">
        <f>ROUND(ROUND((SUM(BF92:BF93)+SUM(BF111:BF114)),2)*F33,2)</f>
        <v>0</v>
      </c>
      <c r="N33" s="107"/>
      <c r="O33" s="107"/>
      <c r="P33" s="107"/>
      <c r="Q33" s="20"/>
      <c r="R33" s="21"/>
    </row>
    <row r="34" spans="2:18" s="1" customFormat="1" ht="14.25" customHeight="1" hidden="1">
      <c r="B34" s="19"/>
      <c r="C34" s="20"/>
      <c r="D34" s="20"/>
      <c r="E34" s="22" t="s">
        <v>40</v>
      </c>
      <c r="F34" s="23">
        <v>0.2</v>
      </c>
      <c r="G34" s="51" t="s">
        <v>38</v>
      </c>
      <c r="H34" s="151">
        <f>ROUND((SUM(BG92:BG93)+SUM(BG111:BG114)),2)</f>
        <v>0</v>
      </c>
      <c r="I34" s="107"/>
      <c r="J34" s="107"/>
      <c r="K34" s="20"/>
      <c r="L34" s="20"/>
      <c r="M34" s="151">
        <v>0</v>
      </c>
      <c r="N34" s="107"/>
      <c r="O34" s="107"/>
      <c r="P34" s="107"/>
      <c r="Q34" s="20"/>
      <c r="R34" s="21"/>
    </row>
    <row r="35" spans="2:18" s="1" customFormat="1" ht="14.25" customHeight="1" hidden="1">
      <c r="B35" s="19"/>
      <c r="C35" s="20"/>
      <c r="D35" s="20"/>
      <c r="E35" s="22" t="s">
        <v>41</v>
      </c>
      <c r="F35" s="23">
        <v>0.2</v>
      </c>
      <c r="G35" s="51" t="s">
        <v>38</v>
      </c>
      <c r="H35" s="151">
        <f>ROUND((SUM(BH92:BH93)+SUM(BH111:BH114)),2)</f>
        <v>0</v>
      </c>
      <c r="I35" s="107"/>
      <c r="J35" s="107"/>
      <c r="K35" s="20"/>
      <c r="L35" s="20"/>
      <c r="M35" s="151">
        <v>0</v>
      </c>
      <c r="N35" s="107"/>
      <c r="O35" s="107"/>
      <c r="P35" s="107"/>
      <c r="Q35" s="20"/>
      <c r="R35" s="21"/>
    </row>
    <row r="36" spans="2:18" s="1" customFormat="1" ht="14.25" customHeight="1" hidden="1">
      <c r="B36" s="19"/>
      <c r="C36" s="20"/>
      <c r="D36" s="20"/>
      <c r="E36" s="22" t="s">
        <v>42</v>
      </c>
      <c r="F36" s="23">
        <v>0</v>
      </c>
      <c r="G36" s="51" t="s">
        <v>38</v>
      </c>
      <c r="H36" s="151">
        <f>ROUND((SUM(BI92:BI93)+SUM(BI111:BI114)),2)</f>
        <v>0</v>
      </c>
      <c r="I36" s="107"/>
      <c r="J36" s="107"/>
      <c r="K36" s="20"/>
      <c r="L36" s="20"/>
      <c r="M36" s="151">
        <v>0</v>
      </c>
      <c r="N36" s="107"/>
      <c r="O36" s="107"/>
      <c r="P36" s="107"/>
      <c r="Q36" s="20"/>
      <c r="R36" s="21"/>
    </row>
    <row r="37" spans="2:18" s="1" customFormat="1" ht="6.7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4.75" customHeight="1">
      <c r="B38" s="19"/>
      <c r="C38" s="48"/>
      <c r="D38" s="52" t="s">
        <v>43</v>
      </c>
      <c r="E38" s="41"/>
      <c r="F38" s="41"/>
      <c r="G38" s="53" t="s">
        <v>44</v>
      </c>
      <c r="H38" s="54" t="s">
        <v>45</v>
      </c>
      <c r="I38" s="41"/>
      <c r="J38" s="41"/>
      <c r="K38" s="41"/>
      <c r="L38" s="152">
        <f>SUM(M30:M36)</f>
        <v>0</v>
      </c>
      <c r="M38" s="112"/>
      <c r="N38" s="112"/>
      <c r="O38" s="112"/>
      <c r="P38" s="113"/>
      <c r="Q38" s="48"/>
      <c r="R38" s="21"/>
    </row>
    <row r="39" spans="2:18" s="1" customFormat="1" ht="14.2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4.2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46</v>
      </c>
      <c r="E50" s="26"/>
      <c r="F50" s="26"/>
      <c r="G50" s="26"/>
      <c r="H50" s="27"/>
      <c r="I50" s="20"/>
      <c r="J50" s="25" t="s">
        <v>47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48</v>
      </c>
      <c r="E59" s="31"/>
      <c r="F59" s="31"/>
      <c r="G59" s="32" t="s">
        <v>49</v>
      </c>
      <c r="H59" s="33"/>
      <c r="I59" s="20"/>
      <c r="J59" s="30" t="s">
        <v>48</v>
      </c>
      <c r="K59" s="31"/>
      <c r="L59" s="31"/>
      <c r="M59" s="31"/>
      <c r="N59" s="32" t="s">
        <v>49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50</v>
      </c>
      <c r="E61" s="26"/>
      <c r="F61" s="26"/>
      <c r="G61" s="26"/>
      <c r="H61" s="27"/>
      <c r="I61" s="20"/>
      <c r="J61" s="25" t="s">
        <v>51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48</v>
      </c>
      <c r="E70" s="31"/>
      <c r="F70" s="31"/>
      <c r="G70" s="32" t="s">
        <v>49</v>
      </c>
      <c r="H70" s="33"/>
      <c r="I70" s="20"/>
      <c r="J70" s="30" t="s">
        <v>48</v>
      </c>
      <c r="K70" s="31"/>
      <c r="L70" s="31"/>
      <c r="M70" s="31"/>
      <c r="N70" s="32" t="s">
        <v>49</v>
      </c>
      <c r="O70" s="31"/>
      <c r="P70" s="33"/>
      <c r="Q70" s="20"/>
      <c r="R70" s="21"/>
    </row>
    <row r="71" spans="2:18" s="1" customFormat="1" ht="14.2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7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75" customHeight="1">
      <c r="B76" s="19"/>
      <c r="C76" s="114" t="s">
        <v>97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21"/>
    </row>
    <row r="77" spans="2:18" s="1" customFormat="1" ht="6.7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13</v>
      </c>
      <c r="D78" s="20"/>
      <c r="E78" s="20"/>
      <c r="F78" s="142" t="str">
        <f>F6</f>
        <v>Rekonštrukcia nevyužitých objektov pre komunitnú a spolkovú činnosť</v>
      </c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20"/>
      <c r="R78" s="21"/>
    </row>
    <row r="79" spans="2:18" s="1" customFormat="1" ht="36.75" customHeight="1">
      <c r="B79" s="19"/>
      <c r="C79" s="40" t="s">
        <v>93</v>
      </c>
      <c r="D79" s="20"/>
      <c r="E79" s="20"/>
      <c r="F79" s="111" t="str">
        <f>F7</f>
        <v>02 - SO 02 - NN prípojka</v>
      </c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20"/>
      <c r="R79" s="21"/>
    </row>
    <row r="80" spans="2:18" s="1" customFormat="1" ht="6.7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18</v>
      </c>
      <c r="D81" s="20"/>
      <c r="E81" s="20"/>
      <c r="F81" s="15" t="str">
        <f>F9</f>
        <v>Viničky</v>
      </c>
      <c r="G81" s="20"/>
      <c r="H81" s="20"/>
      <c r="I81" s="20"/>
      <c r="J81" s="20"/>
      <c r="K81" s="17" t="s">
        <v>20</v>
      </c>
      <c r="L81" s="20"/>
      <c r="M81" s="143" t="str">
        <f>IF(O9="","",O9)</f>
        <v>12. 9. 2016</v>
      </c>
      <c r="N81" s="107"/>
      <c r="O81" s="107"/>
      <c r="P81" s="107"/>
      <c r="Q81" s="20"/>
      <c r="R81" s="21"/>
    </row>
    <row r="82" spans="2:18" s="1" customFormat="1" ht="6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22</v>
      </c>
      <c r="D83" s="20"/>
      <c r="E83" s="20"/>
      <c r="F83" s="15" t="str">
        <f>E12</f>
        <v>Obec Viničky</v>
      </c>
      <c r="G83" s="20"/>
      <c r="H83" s="20"/>
      <c r="I83" s="20"/>
      <c r="J83" s="20"/>
      <c r="K83" s="17" t="s">
        <v>28</v>
      </c>
      <c r="L83" s="20"/>
      <c r="M83" s="118" t="str">
        <f>E18</f>
        <v>APRO s.r.o. Trebišov</v>
      </c>
      <c r="N83" s="107"/>
      <c r="O83" s="107"/>
      <c r="P83" s="107"/>
      <c r="Q83" s="107"/>
      <c r="R83" s="21"/>
    </row>
    <row r="84" spans="2:18" s="1" customFormat="1" ht="14.25" customHeight="1">
      <c r="B84" s="19"/>
      <c r="C84" s="17" t="s">
        <v>26</v>
      </c>
      <c r="D84" s="20"/>
      <c r="E84" s="20"/>
      <c r="F84" s="15" t="str">
        <f>IF(E15="","",E15)</f>
        <v> </v>
      </c>
      <c r="G84" s="20"/>
      <c r="H84" s="20"/>
      <c r="I84" s="20"/>
      <c r="J84" s="20"/>
      <c r="K84" s="17" t="s">
        <v>31</v>
      </c>
      <c r="L84" s="20"/>
      <c r="M84" s="118" t="str">
        <f>E21</f>
        <v> </v>
      </c>
      <c r="N84" s="107"/>
      <c r="O84" s="107"/>
      <c r="P84" s="107"/>
      <c r="Q84" s="107"/>
      <c r="R84" s="21"/>
    </row>
    <row r="85" spans="2:18" s="1" customFormat="1" ht="9.7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50" t="s">
        <v>98</v>
      </c>
      <c r="D86" s="149"/>
      <c r="E86" s="149"/>
      <c r="F86" s="149"/>
      <c r="G86" s="149"/>
      <c r="H86" s="48"/>
      <c r="I86" s="48"/>
      <c r="J86" s="48"/>
      <c r="K86" s="48"/>
      <c r="L86" s="48"/>
      <c r="M86" s="48"/>
      <c r="N86" s="150" t="s">
        <v>99</v>
      </c>
      <c r="O86" s="107"/>
      <c r="P86" s="107"/>
      <c r="Q86" s="107"/>
      <c r="R86" s="21"/>
    </row>
    <row r="87" spans="2:18" s="1" customFormat="1" ht="9.7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5" t="s">
        <v>100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06">
        <f>N111</f>
        <v>0</v>
      </c>
      <c r="O88" s="107"/>
      <c r="P88" s="107"/>
      <c r="Q88" s="107"/>
      <c r="R88" s="21"/>
      <c r="AU88" s="7" t="s">
        <v>101</v>
      </c>
    </row>
    <row r="89" spans="2:18" s="2" customFormat="1" ht="24.75" customHeight="1">
      <c r="B89" s="56"/>
      <c r="C89" s="57"/>
      <c r="D89" s="58" t="s">
        <v>128</v>
      </c>
      <c r="E89" s="57"/>
      <c r="F89" s="57"/>
      <c r="G89" s="57"/>
      <c r="H89" s="57"/>
      <c r="I89" s="57"/>
      <c r="J89" s="57"/>
      <c r="K89" s="57"/>
      <c r="L89" s="57"/>
      <c r="M89" s="57"/>
      <c r="N89" s="146">
        <f>N112</f>
        <v>0</v>
      </c>
      <c r="O89" s="147"/>
      <c r="P89" s="147"/>
      <c r="Q89" s="147"/>
      <c r="R89" s="59"/>
    </row>
    <row r="90" spans="2:18" s="3" customFormat="1" ht="19.5" customHeight="1">
      <c r="B90" s="60"/>
      <c r="C90" s="61"/>
      <c r="D90" s="62" t="s">
        <v>129</v>
      </c>
      <c r="E90" s="61"/>
      <c r="F90" s="61"/>
      <c r="G90" s="61"/>
      <c r="H90" s="61"/>
      <c r="I90" s="61"/>
      <c r="J90" s="61"/>
      <c r="K90" s="61"/>
      <c r="L90" s="61"/>
      <c r="M90" s="61"/>
      <c r="N90" s="144">
        <f>N113</f>
        <v>0</v>
      </c>
      <c r="O90" s="145"/>
      <c r="P90" s="145"/>
      <c r="Q90" s="145"/>
      <c r="R90" s="63"/>
    </row>
    <row r="91" spans="2:18" s="1" customFormat="1" ht="21.75" customHeight="1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1"/>
    </row>
    <row r="92" spans="2:21" s="1" customFormat="1" ht="29.25" customHeight="1">
      <c r="B92" s="19"/>
      <c r="C92" s="55" t="s">
        <v>130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48">
        <v>0</v>
      </c>
      <c r="O92" s="107"/>
      <c r="P92" s="107"/>
      <c r="Q92" s="107"/>
      <c r="R92" s="21"/>
      <c r="T92" s="64"/>
      <c r="U92" s="65" t="s">
        <v>36</v>
      </c>
    </row>
    <row r="93" spans="2:18" s="1" customFormat="1" ht="18" customHeight="1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1"/>
    </row>
    <row r="94" spans="2:18" s="1" customFormat="1" ht="29.25" customHeight="1">
      <c r="B94" s="19"/>
      <c r="C94" s="47" t="s">
        <v>90</v>
      </c>
      <c r="D94" s="48"/>
      <c r="E94" s="48"/>
      <c r="F94" s="48"/>
      <c r="G94" s="48"/>
      <c r="H94" s="48"/>
      <c r="I94" s="48"/>
      <c r="J94" s="48"/>
      <c r="K94" s="48"/>
      <c r="L94" s="108">
        <f>ROUND(SUM(N88+N92),2)</f>
        <v>0</v>
      </c>
      <c r="M94" s="149"/>
      <c r="N94" s="149"/>
      <c r="O94" s="149"/>
      <c r="P94" s="149"/>
      <c r="Q94" s="149"/>
      <c r="R94" s="21"/>
    </row>
    <row r="95" spans="2:18" s="1" customFormat="1" ht="6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9" spans="2:18" s="1" customFormat="1" ht="6.75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9"/>
    </row>
    <row r="100" spans="2:18" s="1" customFormat="1" ht="36.75" customHeight="1">
      <c r="B100" s="19"/>
      <c r="C100" s="114" t="s">
        <v>131</v>
      </c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21"/>
    </row>
    <row r="101" spans="2:18" s="1" customFormat="1" ht="6.7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1" customFormat="1" ht="30" customHeight="1">
      <c r="B102" s="19"/>
      <c r="C102" s="17" t="s">
        <v>13</v>
      </c>
      <c r="D102" s="20"/>
      <c r="E102" s="20"/>
      <c r="F102" s="142" t="str">
        <f>F6</f>
        <v>Rekonštrukcia nevyužitých objektov pre komunitnú a spolkovú činnosť</v>
      </c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20"/>
      <c r="R102" s="21"/>
    </row>
    <row r="103" spans="2:18" s="1" customFormat="1" ht="36.75" customHeight="1">
      <c r="B103" s="19"/>
      <c r="C103" s="40" t="s">
        <v>93</v>
      </c>
      <c r="D103" s="20"/>
      <c r="E103" s="20"/>
      <c r="F103" s="111" t="str">
        <f>F7</f>
        <v>02 - SO 02 - NN prípojka</v>
      </c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20"/>
      <c r="R103" s="21"/>
    </row>
    <row r="104" spans="2:18" s="1" customFormat="1" ht="6.75" customHeight="1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1"/>
    </row>
    <row r="105" spans="2:18" s="1" customFormat="1" ht="18" customHeight="1">
      <c r="B105" s="19"/>
      <c r="C105" s="17" t="s">
        <v>18</v>
      </c>
      <c r="D105" s="20"/>
      <c r="E105" s="20"/>
      <c r="F105" s="15" t="str">
        <f>F9</f>
        <v>Viničky</v>
      </c>
      <c r="G105" s="20"/>
      <c r="H105" s="20"/>
      <c r="I105" s="20"/>
      <c r="J105" s="20"/>
      <c r="K105" s="17" t="s">
        <v>20</v>
      </c>
      <c r="L105" s="20"/>
      <c r="M105" s="143" t="str">
        <f>IF(O9="","",O9)</f>
        <v>12. 9. 2016</v>
      </c>
      <c r="N105" s="107"/>
      <c r="O105" s="107"/>
      <c r="P105" s="107"/>
      <c r="Q105" s="20"/>
      <c r="R105" s="21"/>
    </row>
    <row r="106" spans="2:18" s="1" customFormat="1" ht="6.75" customHeight="1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1"/>
    </row>
    <row r="107" spans="2:18" s="1" customFormat="1" ht="15">
      <c r="B107" s="19"/>
      <c r="C107" s="17" t="s">
        <v>22</v>
      </c>
      <c r="D107" s="20"/>
      <c r="E107" s="20"/>
      <c r="F107" s="15" t="str">
        <f>E12</f>
        <v>Obec Viničky</v>
      </c>
      <c r="G107" s="20"/>
      <c r="H107" s="20"/>
      <c r="I107" s="20"/>
      <c r="J107" s="20"/>
      <c r="K107" s="17" t="s">
        <v>28</v>
      </c>
      <c r="L107" s="20"/>
      <c r="M107" s="118" t="str">
        <f>E18</f>
        <v>APRO s.r.o. Trebišov</v>
      </c>
      <c r="N107" s="107"/>
      <c r="O107" s="107"/>
      <c r="P107" s="107"/>
      <c r="Q107" s="107"/>
      <c r="R107" s="21"/>
    </row>
    <row r="108" spans="2:18" s="1" customFormat="1" ht="14.25" customHeight="1">
      <c r="B108" s="19"/>
      <c r="C108" s="17" t="s">
        <v>26</v>
      </c>
      <c r="D108" s="20"/>
      <c r="E108" s="20"/>
      <c r="F108" s="15" t="str">
        <f>IF(E15="","",E15)</f>
        <v> </v>
      </c>
      <c r="G108" s="20"/>
      <c r="H108" s="20"/>
      <c r="I108" s="20"/>
      <c r="J108" s="20"/>
      <c r="K108" s="17" t="s">
        <v>31</v>
      </c>
      <c r="L108" s="20"/>
      <c r="M108" s="118" t="str">
        <f>E21</f>
        <v> </v>
      </c>
      <c r="N108" s="107"/>
      <c r="O108" s="107"/>
      <c r="P108" s="107"/>
      <c r="Q108" s="107"/>
      <c r="R108" s="21"/>
    </row>
    <row r="109" spans="2:18" s="1" customFormat="1" ht="9.7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27" s="4" customFormat="1" ht="29.25" customHeight="1">
      <c r="B110" s="66"/>
      <c r="C110" s="67" t="s">
        <v>132</v>
      </c>
      <c r="D110" s="68" t="s">
        <v>133</v>
      </c>
      <c r="E110" s="68" t="s">
        <v>54</v>
      </c>
      <c r="F110" s="134" t="s">
        <v>134</v>
      </c>
      <c r="G110" s="135"/>
      <c r="H110" s="135"/>
      <c r="I110" s="135"/>
      <c r="J110" s="68" t="s">
        <v>135</v>
      </c>
      <c r="K110" s="68" t="s">
        <v>136</v>
      </c>
      <c r="L110" s="136" t="s">
        <v>137</v>
      </c>
      <c r="M110" s="135"/>
      <c r="N110" s="134" t="s">
        <v>99</v>
      </c>
      <c r="O110" s="135"/>
      <c r="P110" s="135"/>
      <c r="Q110" s="137"/>
      <c r="R110" s="69"/>
      <c r="T110" s="42" t="s">
        <v>138</v>
      </c>
      <c r="U110" s="43" t="s">
        <v>36</v>
      </c>
      <c r="V110" s="43" t="s">
        <v>139</v>
      </c>
      <c r="W110" s="43" t="s">
        <v>140</v>
      </c>
      <c r="X110" s="43" t="s">
        <v>141</v>
      </c>
      <c r="Y110" s="43" t="s">
        <v>142</v>
      </c>
      <c r="Z110" s="43" t="s">
        <v>143</v>
      </c>
      <c r="AA110" s="44" t="s">
        <v>144</v>
      </c>
    </row>
    <row r="111" spans="2:63" s="1" customFormat="1" ht="29.25" customHeight="1">
      <c r="B111" s="19"/>
      <c r="C111" s="46" t="s">
        <v>95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38">
        <f>BK111</f>
        <v>0</v>
      </c>
      <c r="O111" s="139"/>
      <c r="P111" s="139"/>
      <c r="Q111" s="139"/>
      <c r="R111" s="21"/>
      <c r="T111" s="45"/>
      <c r="U111" s="26"/>
      <c r="V111" s="26"/>
      <c r="W111" s="70">
        <f>W112</f>
        <v>0.086</v>
      </c>
      <c r="X111" s="26"/>
      <c r="Y111" s="70">
        <f>Y112</f>
        <v>0</v>
      </c>
      <c r="Z111" s="26"/>
      <c r="AA111" s="71">
        <f>AA112</f>
        <v>0</v>
      </c>
      <c r="AT111" s="7" t="s">
        <v>71</v>
      </c>
      <c r="AU111" s="7" t="s">
        <v>101</v>
      </c>
      <c r="BK111" s="72">
        <f>BK112</f>
        <v>0</v>
      </c>
    </row>
    <row r="112" spans="2:63" s="5" customFormat="1" ht="36.75" customHeight="1">
      <c r="B112" s="73"/>
      <c r="C112" s="74"/>
      <c r="D112" s="75" t="s">
        <v>128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140">
        <f>BK112</f>
        <v>0</v>
      </c>
      <c r="O112" s="141"/>
      <c r="P112" s="141"/>
      <c r="Q112" s="141"/>
      <c r="R112" s="76"/>
      <c r="T112" s="77"/>
      <c r="U112" s="74"/>
      <c r="V112" s="74"/>
      <c r="W112" s="78">
        <f>W113</f>
        <v>0.086</v>
      </c>
      <c r="X112" s="74"/>
      <c r="Y112" s="78">
        <f>Y113</f>
        <v>0</v>
      </c>
      <c r="Z112" s="74"/>
      <c r="AA112" s="79">
        <f>AA113</f>
        <v>0</v>
      </c>
      <c r="AR112" s="80" t="s">
        <v>156</v>
      </c>
      <c r="AT112" s="81" t="s">
        <v>71</v>
      </c>
      <c r="AU112" s="81" t="s">
        <v>72</v>
      </c>
      <c r="AY112" s="80" t="s">
        <v>145</v>
      </c>
      <c r="BK112" s="82">
        <f>BK113</f>
        <v>0</v>
      </c>
    </row>
    <row r="113" spans="2:63" s="5" customFormat="1" ht="19.5" customHeight="1">
      <c r="B113" s="73"/>
      <c r="C113" s="74"/>
      <c r="D113" s="83" t="s">
        <v>129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125">
        <f>BK113</f>
        <v>0</v>
      </c>
      <c r="O113" s="126"/>
      <c r="P113" s="126"/>
      <c r="Q113" s="126"/>
      <c r="R113" s="76"/>
      <c r="T113" s="77"/>
      <c r="U113" s="74"/>
      <c r="V113" s="74"/>
      <c r="W113" s="78">
        <f>W114</f>
        <v>0.086</v>
      </c>
      <c r="X113" s="74"/>
      <c r="Y113" s="78">
        <f>Y114</f>
        <v>0</v>
      </c>
      <c r="Z113" s="74"/>
      <c r="AA113" s="79">
        <f>AA114</f>
        <v>0</v>
      </c>
      <c r="AR113" s="80" t="s">
        <v>156</v>
      </c>
      <c r="AT113" s="81" t="s">
        <v>71</v>
      </c>
      <c r="AU113" s="81" t="s">
        <v>79</v>
      </c>
      <c r="AY113" s="80" t="s">
        <v>145</v>
      </c>
      <c r="BK113" s="82">
        <f>BK114</f>
        <v>0</v>
      </c>
    </row>
    <row r="114" spans="2:65" s="1" customFormat="1" ht="22.5" customHeight="1">
      <c r="B114" s="84"/>
      <c r="C114" s="85" t="s">
        <v>79</v>
      </c>
      <c r="D114" s="85" t="s">
        <v>146</v>
      </c>
      <c r="E114" s="86" t="s">
        <v>1164</v>
      </c>
      <c r="F114" s="128" t="s">
        <v>1165</v>
      </c>
      <c r="G114" s="129"/>
      <c r="H114" s="129"/>
      <c r="I114" s="129"/>
      <c r="J114" s="87" t="s">
        <v>740</v>
      </c>
      <c r="K114" s="88">
        <v>1</v>
      </c>
      <c r="L114" s="130"/>
      <c r="M114" s="129"/>
      <c r="N114" s="130">
        <f>ROUND(L114*K114,3)</f>
        <v>0</v>
      </c>
      <c r="O114" s="129"/>
      <c r="P114" s="129"/>
      <c r="Q114" s="129"/>
      <c r="R114" s="89"/>
      <c r="T114" s="90" t="s">
        <v>3</v>
      </c>
      <c r="U114" s="99" t="s">
        <v>39</v>
      </c>
      <c r="V114" s="100">
        <v>0.086</v>
      </c>
      <c r="W114" s="100">
        <f>V114*K114</f>
        <v>0.086</v>
      </c>
      <c r="X114" s="100">
        <v>0</v>
      </c>
      <c r="Y114" s="100">
        <f>X114*K114</f>
        <v>0</v>
      </c>
      <c r="Z114" s="100">
        <v>0</v>
      </c>
      <c r="AA114" s="101">
        <f>Z114*K114</f>
        <v>0</v>
      </c>
      <c r="AR114" s="7" t="s">
        <v>401</v>
      </c>
      <c r="AT114" s="7" t="s">
        <v>146</v>
      </c>
      <c r="AU114" s="7" t="s">
        <v>151</v>
      </c>
      <c r="AY114" s="7" t="s">
        <v>145</v>
      </c>
      <c r="BE114" s="93">
        <f>IF(U114="základná",N114,0)</f>
        <v>0</v>
      </c>
      <c r="BF114" s="93">
        <f>IF(U114="znížená",N114,0)</f>
        <v>0</v>
      </c>
      <c r="BG114" s="93">
        <f>IF(U114="zákl. prenesená",N114,0)</f>
        <v>0</v>
      </c>
      <c r="BH114" s="93">
        <f>IF(U114="zníž. prenesená",N114,0)</f>
        <v>0</v>
      </c>
      <c r="BI114" s="93">
        <f>IF(U114="nulová",N114,0)</f>
        <v>0</v>
      </c>
      <c r="BJ114" s="7" t="s">
        <v>151</v>
      </c>
      <c r="BK114" s="94">
        <f>ROUND(L114*K114,3)</f>
        <v>0</v>
      </c>
      <c r="BL114" s="7" t="s">
        <v>401</v>
      </c>
      <c r="BM114" s="7" t="s">
        <v>1166</v>
      </c>
    </row>
    <row r="115" spans="2:18" s="1" customFormat="1" ht="6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</sheetData>
  <sheetProtection/>
  <mergeCells count="5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F102:P102"/>
    <mergeCell ref="M81:P81"/>
    <mergeCell ref="M83:Q83"/>
    <mergeCell ref="M84:Q84"/>
    <mergeCell ref="C86:G86"/>
    <mergeCell ref="N86:Q86"/>
    <mergeCell ref="N88:Q88"/>
    <mergeCell ref="M107:Q107"/>
    <mergeCell ref="M108:Q108"/>
    <mergeCell ref="F110:I110"/>
    <mergeCell ref="L110:M110"/>
    <mergeCell ref="N110:Q110"/>
    <mergeCell ref="N89:Q89"/>
    <mergeCell ref="N90:Q90"/>
    <mergeCell ref="N92:Q92"/>
    <mergeCell ref="L94:Q94"/>
    <mergeCell ref="C100:Q100"/>
    <mergeCell ref="H1:K1"/>
    <mergeCell ref="S2:AC2"/>
    <mergeCell ref="F114:I114"/>
    <mergeCell ref="L114:M114"/>
    <mergeCell ref="N114:Q114"/>
    <mergeCell ref="N111:Q111"/>
    <mergeCell ref="N112:Q112"/>
    <mergeCell ref="N113:Q113"/>
    <mergeCell ref="F103:P103"/>
    <mergeCell ref="M105:P105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0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5"/>
  <sheetViews>
    <sheetView showGridLines="0" tabSelected="1" zoomScalePageLayoutView="0" workbookViewId="0" topLeftCell="A1">
      <pane ySplit="1" topLeftCell="A103" activePane="bottomLeft" state="frozen"/>
      <selection pane="topLeft" activeCell="A1" sqref="A1"/>
      <selection pane="bottomLeft" activeCell="L114" sqref="L114:M1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05"/>
      <c r="B1" s="102"/>
      <c r="C1" s="102"/>
      <c r="D1" s="103" t="s">
        <v>1</v>
      </c>
      <c r="E1" s="102"/>
      <c r="F1" s="104" t="s">
        <v>1174</v>
      </c>
      <c r="G1" s="104"/>
      <c r="H1" s="127" t="s">
        <v>1175</v>
      </c>
      <c r="I1" s="127"/>
      <c r="J1" s="127"/>
      <c r="K1" s="127"/>
      <c r="L1" s="104" t="s">
        <v>1176</v>
      </c>
      <c r="M1" s="102"/>
      <c r="N1" s="102"/>
      <c r="O1" s="103" t="s">
        <v>91</v>
      </c>
      <c r="P1" s="102"/>
      <c r="Q1" s="102"/>
      <c r="R1" s="102"/>
      <c r="S1" s="104" t="s">
        <v>1177</v>
      </c>
      <c r="T1" s="104"/>
      <c r="U1" s="105"/>
      <c r="V1" s="10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17" t="s">
        <v>5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S2" s="109" t="s">
        <v>6</v>
      </c>
      <c r="T2" s="110"/>
      <c r="U2" s="110"/>
      <c r="V2" s="110"/>
      <c r="W2" s="110"/>
      <c r="X2" s="110"/>
      <c r="Y2" s="110"/>
      <c r="Z2" s="110"/>
      <c r="AA2" s="110"/>
      <c r="AB2" s="110"/>
      <c r="AC2" s="110"/>
      <c r="AT2" s="7" t="s">
        <v>86</v>
      </c>
    </row>
    <row r="3" spans="2:46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72</v>
      </c>
    </row>
    <row r="4" spans="2:46" ht="36.75" customHeight="1">
      <c r="B4" s="11"/>
      <c r="C4" s="114" t="s">
        <v>92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3"/>
      <c r="T4" s="14" t="s">
        <v>10</v>
      </c>
      <c r="AT4" s="7" t="s">
        <v>4</v>
      </c>
    </row>
    <row r="5" spans="2:18" ht="6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4.75" customHeight="1">
      <c r="B6" s="11"/>
      <c r="C6" s="12"/>
      <c r="D6" s="17" t="s">
        <v>13</v>
      </c>
      <c r="E6" s="12"/>
      <c r="F6" s="142" t="str">
        <f>'Rekapitulácia stavby'!K6</f>
        <v>Rekonštrukcia nevyužitých objektov pre komunitnú a spolkovú činnosť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2"/>
      <c r="R6" s="13"/>
    </row>
    <row r="7" spans="2:18" s="1" customFormat="1" ht="32.25" customHeight="1">
      <c r="B7" s="19"/>
      <c r="C7" s="20"/>
      <c r="D7" s="16" t="s">
        <v>93</v>
      </c>
      <c r="E7" s="20"/>
      <c r="F7" s="119" t="s">
        <v>1167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20"/>
      <c r="R7" s="21"/>
    </row>
    <row r="8" spans="2:18" s="1" customFormat="1" ht="14.25" customHeight="1">
      <c r="B8" s="19"/>
      <c r="C8" s="20"/>
      <c r="D8" s="17" t="s">
        <v>15</v>
      </c>
      <c r="E8" s="20"/>
      <c r="F8" s="15" t="s">
        <v>3</v>
      </c>
      <c r="G8" s="20"/>
      <c r="H8" s="20"/>
      <c r="I8" s="20"/>
      <c r="J8" s="20"/>
      <c r="K8" s="20"/>
      <c r="L8" s="20"/>
      <c r="M8" s="17" t="s">
        <v>16</v>
      </c>
      <c r="N8" s="20"/>
      <c r="O8" s="15" t="s">
        <v>3</v>
      </c>
      <c r="P8" s="20"/>
      <c r="Q8" s="20"/>
      <c r="R8" s="21"/>
    </row>
    <row r="9" spans="2:18" s="1" customFormat="1" ht="14.25" customHeight="1">
      <c r="B9" s="19"/>
      <c r="C9" s="20"/>
      <c r="D9" s="17" t="s">
        <v>18</v>
      </c>
      <c r="E9" s="20"/>
      <c r="F9" s="15" t="s">
        <v>19</v>
      </c>
      <c r="G9" s="20"/>
      <c r="H9" s="20"/>
      <c r="I9" s="20"/>
      <c r="J9" s="20"/>
      <c r="K9" s="20"/>
      <c r="L9" s="20"/>
      <c r="M9" s="17" t="s">
        <v>20</v>
      </c>
      <c r="N9" s="20"/>
      <c r="O9" s="143" t="str">
        <f>'Rekapitulácia stavby'!AN8</f>
        <v>12. 9. 2016</v>
      </c>
      <c r="P9" s="107"/>
      <c r="Q9" s="20"/>
      <c r="R9" s="21"/>
    </row>
    <row r="10" spans="2:18" s="1" customFormat="1" ht="10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25" customHeight="1">
      <c r="B11" s="19"/>
      <c r="C11" s="20"/>
      <c r="D11" s="17" t="s">
        <v>22</v>
      </c>
      <c r="E11" s="20"/>
      <c r="F11" s="20"/>
      <c r="G11" s="20"/>
      <c r="H11" s="20"/>
      <c r="I11" s="20"/>
      <c r="J11" s="20"/>
      <c r="K11" s="20"/>
      <c r="L11" s="20"/>
      <c r="M11" s="17" t="s">
        <v>23</v>
      </c>
      <c r="N11" s="20"/>
      <c r="O11" s="118" t="s">
        <v>3</v>
      </c>
      <c r="P11" s="107"/>
      <c r="Q11" s="20"/>
      <c r="R11" s="21"/>
    </row>
    <row r="12" spans="2:18" s="1" customFormat="1" ht="18" customHeight="1">
      <c r="B12" s="19"/>
      <c r="C12" s="20"/>
      <c r="D12" s="20"/>
      <c r="E12" s="15" t="s">
        <v>24</v>
      </c>
      <c r="F12" s="20"/>
      <c r="G12" s="20"/>
      <c r="H12" s="20"/>
      <c r="I12" s="20"/>
      <c r="J12" s="20"/>
      <c r="K12" s="20"/>
      <c r="L12" s="20"/>
      <c r="M12" s="17" t="s">
        <v>25</v>
      </c>
      <c r="N12" s="20"/>
      <c r="O12" s="118" t="s">
        <v>3</v>
      </c>
      <c r="P12" s="107"/>
      <c r="Q12" s="20"/>
      <c r="R12" s="21"/>
    </row>
    <row r="13" spans="2:18" s="1" customFormat="1" ht="6.7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25" customHeight="1">
      <c r="B14" s="19"/>
      <c r="C14" s="20"/>
      <c r="D14" s="17" t="s">
        <v>26</v>
      </c>
      <c r="E14" s="20"/>
      <c r="F14" s="20"/>
      <c r="G14" s="20"/>
      <c r="H14" s="20"/>
      <c r="I14" s="20"/>
      <c r="J14" s="20"/>
      <c r="K14" s="20"/>
      <c r="L14" s="20"/>
      <c r="M14" s="17" t="s">
        <v>23</v>
      </c>
      <c r="N14" s="20"/>
      <c r="O14" s="118">
        <f>IF('Rekapitulácia stavby'!AN13="","",'Rekapitulácia stavby'!AN13)</f>
      </c>
      <c r="P14" s="107"/>
      <c r="Q14" s="20"/>
      <c r="R14" s="21"/>
    </row>
    <row r="15" spans="2:18" s="1" customFormat="1" ht="18" customHeight="1">
      <c r="B15" s="19"/>
      <c r="C15" s="20"/>
      <c r="D15" s="20"/>
      <c r="E15" s="15" t="str">
        <f>IF('Rekapitulácia stavby'!E14="","",'Rekapitulácia stavby'!E14)</f>
        <v> </v>
      </c>
      <c r="F15" s="20"/>
      <c r="G15" s="20"/>
      <c r="H15" s="20"/>
      <c r="I15" s="20"/>
      <c r="J15" s="20"/>
      <c r="K15" s="20"/>
      <c r="L15" s="20"/>
      <c r="M15" s="17" t="s">
        <v>25</v>
      </c>
      <c r="N15" s="20"/>
      <c r="O15" s="118">
        <f>IF('Rekapitulácia stavby'!AN14="","",'Rekapitulácia stavby'!AN14)</f>
      </c>
      <c r="P15" s="107"/>
      <c r="Q15" s="20"/>
      <c r="R15" s="21"/>
    </row>
    <row r="16" spans="2:18" s="1" customFormat="1" ht="6.7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1" customFormat="1" ht="14.25" customHeight="1">
      <c r="B17" s="19"/>
      <c r="C17" s="20"/>
      <c r="D17" s="17" t="s">
        <v>28</v>
      </c>
      <c r="E17" s="20"/>
      <c r="F17" s="20"/>
      <c r="G17" s="20"/>
      <c r="H17" s="20"/>
      <c r="I17" s="20"/>
      <c r="J17" s="20"/>
      <c r="K17" s="20"/>
      <c r="L17" s="20"/>
      <c r="M17" s="17" t="s">
        <v>23</v>
      </c>
      <c r="N17" s="20"/>
      <c r="O17" s="118" t="s">
        <v>3</v>
      </c>
      <c r="P17" s="107"/>
      <c r="Q17" s="20"/>
      <c r="R17" s="21"/>
    </row>
    <row r="18" spans="2:18" s="1" customFormat="1" ht="18" customHeight="1">
      <c r="B18" s="19"/>
      <c r="C18" s="20"/>
      <c r="D18" s="20"/>
      <c r="E18" s="15" t="s">
        <v>29</v>
      </c>
      <c r="F18" s="20"/>
      <c r="G18" s="20"/>
      <c r="H18" s="20"/>
      <c r="I18" s="20"/>
      <c r="J18" s="20"/>
      <c r="K18" s="20"/>
      <c r="L18" s="20"/>
      <c r="M18" s="17" t="s">
        <v>25</v>
      </c>
      <c r="N18" s="20"/>
      <c r="O18" s="118" t="s">
        <v>3</v>
      </c>
      <c r="P18" s="107"/>
      <c r="Q18" s="20"/>
      <c r="R18" s="21"/>
    </row>
    <row r="19" spans="2:18" s="1" customFormat="1" ht="6.7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25" customHeight="1">
      <c r="B20" s="19"/>
      <c r="C20" s="20"/>
      <c r="D20" s="17" t="s">
        <v>31</v>
      </c>
      <c r="E20" s="20"/>
      <c r="F20" s="20"/>
      <c r="G20" s="20"/>
      <c r="H20" s="20"/>
      <c r="I20" s="20"/>
      <c r="J20" s="20"/>
      <c r="K20" s="20"/>
      <c r="L20" s="20"/>
      <c r="M20" s="17" t="s">
        <v>23</v>
      </c>
      <c r="N20" s="20"/>
      <c r="O20" s="118">
        <f>IF('Rekapitulácia stavby'!AN19="","",'Rekapitulácia stavby'!AN19)</f>
      </c>
      <c r="P20" s="107"/>
      <c r="Q20" s="20"/>
      <c r="R20" s="21"/>
    </row>
    <row r="21" spans="2:18" s="1" customFormat="1" ht="18" customHeight="1">
      <c r="B21" s="19"/>
      <c r="C21" s="20"/>
      <c r="D21" s="20"/>
      <c r="E21" s="15" t="str">
        <f>IF('Rekapitulácia stavby'!E20="","",'Rekapitulácia stavby'!E20)</f>
        <v> </v>
      </c>
      <c r="F21" s="20"/>
      <c r="G21" s="20"/>
      <c r="H21" s="20"/>
      <c r="I21" s="20"/>
      <c r="J21" s="20"/>
      <c r="K21" s="20"/>
      <c r="L21" s="20"/>
      <c r="M21" s="17" t="s">
        <v>25</v>
      </c>
      <c r="N21" s="20"/>
      <c r="O21" s="118">
        <f>IF('Rekapitulácia stavby'!AN20="","",'Rekapitulácia stavby'!AN20)</f>
      </c>
      <c r="P21" s="107"/>
      <c r="Q21" s="20"/>
      <c r="R21" s="21"/>
    </row>
    <row r="22" spans="2:18" s="1" customFormat="1" ht="6.7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25" customHeight="1">
      <c r="B23" s="19"/>
      <c r="C23" s="20"/>
      <c r="D23" s="17" t="s">
        <v>32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20" t="s">
        <v>3</v>
      </c>
      <c r="F24" s="107"/>
      <c r="G24" s="107"/>
      <c r="H24" s="107"/>
      <c r="I24" s="107"/>
      <c r="J24" s="107"/>
      <c r="K24" s="107"/>
      <c r="L24" s="107"/>
      <c r="M24" s="20"/>
      <c r="N24" s="20"/>
      <c r="O24" s="20"/>
      <c r="P24" s="20"/>
      <c r="Q24" s="20"/>
      <c r="R24" s="21"/>
    </row>
    <row r="25" spans="2:18" s="1" customFormat="1" ht="6.7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7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25" customHeight="1">
      <c r="B27" s="19"/>
      <c r="C27" s="20"/>
      <c r="D27" s="49" t="s">
        <v>95</v>
      </c>
      <c r="E27" s="20"/>
      <c r="F27" s="20"/>
      <c r="G27" s="20"/>
      <c r="H27" s="20"/>
      <c r="I27" s="20"/>
      <c r="J27" s="20"/>
      <c r="K27" s="20"/>
      <c r="L27" s="20"/>
      <c r="M27" s="115">
        <f>N88</f>
        <v>0</v>
      </c>
      <c r="N27" s="107"/>
      <c r="O27" s="107"/>
      <c r="P27" s="107"/>
      <c r="Q27" s="20"/>
      <c r="R27" s="21"/>
    </row>
    <row r="28" spans="2:18" s="1" customFormat="1" ht="14.25" customHeight="1">
      <c r="B28" s="19"/>
      <c r="C28" s="20"/>
      <c r="D28" s="18" t="s">
        <v>96</v>
      </c>
      <c r="E28" s="20"/>
      <c r="F28" s="20"/>
      <c r="G28" s="20"/>
      <c r="H28" s="20"/>
      <c r="I28" s="20"/>
      <c r="J28" s="20"/>
      <c r="K28" s="20"/>
      <c r="L28" s="20"/>
      <c r="M28" s="115">
        <f>N92</f>
        <v>0</v>
      </c>
      <c r="N28" s="107"/>
      <c r="O28" s="107"/>
      <c r="P28" s="107"/>
      <c r="Q28" s="20"/>
      <c r="R28" s="21"/>
    </row>
    <row r="29" spans="2:18" s="1" customFormat="1" ht="6.7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4.75" customHeight="1">
      <c r="B30" s="19"/>
      <c r="C30" s="20"/>
      <c r="D30" s="50" t="s">
        <v>35</v>
      </c>
      <c r="E30" s="20"/>
      <c r="F30" s="20"/>
      <c r="G30" s="20"/>
      <c r="H30" s="20"/>
      <c r="I30" s="20"/>
      <c r="J30" s="20"/>
      <c r="K30" s="20"/>
      <c r="L30" s="20"/>
      <c r="M30" s="153">
        <f>ROUND(M27+M28,2)</f>
        <v>0</v>
      </c>
      <c r="N30" s="107"/>
      <c r="O30" s="107"/>
      <c r="P30" s="107"/>
      <c r="Q30" s="20"/>
      <c r="R30" s="21"/>
    </row>
    <row r="31" spans="2:18" s="1" customFormat="1" ht="6.7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25" customHeight="1">
      <c r="B32" s="19"/>
      <c r="C32" s="20"/>
      <c r="D32" s="22" t="s">
        <v>36</v>
      </c>
      <c r="E32" s="22" t="s">
        <v>37</v>
      </c>
      <c r="F32" s="23">
        <v>0.2</v>
      </c>
      <c r="G32" s="51" t="s">
        <v>38</v>
      </c>
      <c r="H32" s="151">
        <f>ROUND((SUM(BE92:BE93)+SUM(BE111:BE114)),2)</f>
        <v>0</v>
      </c>
      <c r="I32" s="107"/>
      <c r="J32" s="107"/>
      <c r="K32" s="20"/>
      <c r="L32" s="20"/>
      <c r="M32" s="151">
        <f>ROUND(ROUND((SUM(BE92:BE93)+SUM(BE111:BE114)),2)*F32,2)</f>
        <v>0</v>
      </c>
      <c r="N32" s="107"/>
      <c r="O32" s="107"/>
      <c r="P32" s="107"/>
      <c r="Q32" s="20"/>
      <c r="R32" s="21"/>
    </row>
    <row r="33" spans="2:18" s="1" customFormat="1" ht="14.25" customHeight="1">
      <c r="B33" s="19"/>
      <c r="C33" s="20"/>
      <c r="D33" s="20"/>
      <c r="E33" s="22" t="s">
        <v>39</v>
      </c>
      <c r="F33" s="23">
        <v>0.2</v>
      </c>
      <c r="G33" s="51" t="s">
        <v>38</v>
      </c>
      <c r="H33" s="151">
        <f>ROUND((SUM(BF92:BF93)+SUM(BF111:BF114)),2)</f>
        <v>0</v>
      </c>
      <c r="I33" s="107"/>
      <c r="J33" s="107"/>
      <c r="K33" s="20"/>
      <c r="L33" s="20"/>
      <c r="M33" s="151">
        <f>ROUND(ROUND((SUM(BF92:BF93)+SUM(BF111:BF114)),2)*F33,2)</f>
        <v>0</v>
      </c>
      <c r="N33" s="107"/>
      <c r="O33" s="107"/>
      <c r="P33" s="107"/>
      <c r="Q33" s="20"/>
      <c r="R33" s="21"/>
    </row>
    <row r="34" spans="2:18" s="1" customFormat="1" ht="14.25" customHeight="1" hidden="1">
      <c r="B34" s="19"/>
      <c r="C34" s="20"/>
      <c r="D34" s="20"/>
      <c r="E34" s="22" t="s">
        <v>40</v>
      </c>
      <c r="F34" s="23">
        <v>0.2</v>
      </c>
      <c r="G34" s="51" t="s">
        <v>38</v>
      </c>
      <c r="H34" s="151">
        <f>ROUND((SUM(BG92:BG93)+SUM(BG111:BG114)),2)</f>
        <v>0</v>
      </c>
      <c r="I34" s="107"/>
      <c r="J34" s="107"/>
      <c r="K34" s="20"/>
      <c r="L34" s="20"/>
      <c r="M34" s="151">
        <v>0</v>
      </c>
      <c r="N34" s="107"/>
      <c r="O34" s="107"/>
      <c r="P34" s="107"/>
      <c r="Q34" s="20"/>
      <c r="R34" s="21"/>
    </row>
    <row r="35" spans="2:18" s="1" customFormat="1" ht="14.25" customHeight="1" hidden="1">
      <c r="B35" s="19"/>
      <c r="C35" s="20"/>
      <c r="D35" s="20"/>
      <c r="E35" s="22" t="s">
        <v>41</v>
      </c>
      <c r="F35" s="23">
        <v>0.2</v>
      </c>
      <c r="G35" s="51" t="s">
        <v>38</v>
      </c>
      <c r="H35" s="151">
        <f>ROUND((SUM(BH92:BH93)+SUM(BH111:BH114)),2)</f>
        <v>0</v>
      </c>
      <c r="I35" s="107"/>
      <c r="J35" s="107"/>
      <c r="K35" s="20"/>
      <c r="L35" s="20"/>
      <c r="M35" s="151">
        <v>0</v>
      </c>
      <c r="N35" s="107"/>
      <c r="O35" s="107"/>
      <c r="P35" s="107"/>
      <c r="Q35" s="20"/>
      <c r="R35" s="21"/>
    </row>
    <row r="36" spans="2:18" s="1" customFormat="1" ht="14.25" customHeight="1" hidden="1">
      <c r="B36" s="19"/>
      <c r="C36" s="20"/>
      <c r="D36" s="20"/>
      <c r="E36" s="22" t="s">
        <v>42</v>
      </c>
      <c r="F36" s="23">
        <v>0</v>
      </c>
      <c r="G36" s="51" t="s">
        <v>38</v>
      </c>
      <c r="H36" s="151">
        <f>ROUND((SUM(BI92:BI93)+SUM(BI111:BI114)),2)</f>
        <v>0</v>
      </c>
      <c r="I36" s="107"/>
      <c r="J36" s="107"/>
      <c r="K36" s="20"/>
      <c r="L36" s="20"/>
      <c r="M36" s="151">
        <v>0</v>
      </c>
      <c r="N36" s="107"/>
      <c r="O36" s="107"/>
      <c r="P36" s="107"/>
      <c r="Q36" s="20"/>
      <c r="R36" s="21"/>
    </row>
    <row r="37" spans="2:18" s="1" customFormat="1" ht="6.7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4.75" customHeight="1">
      <c r="B38" s="19"/>
      <c r="C38" s="48"/>
      <c r="D38" s="52" t="s">
        <v>43</v>
      </c>
      <c r="E38" s="41"/>
      <c r="F38" s="41"/>
      <c r="G38" s="53" t="s">
        <v>44</v>
      </c>
      <c r="H38" s="54" t="s">
        <v>45</v>
      </c>
      <c r="I38" s="41"/>
      <c r="J38" s="41"/>
      <c r="K38" s="41"/>
      <c r="L38" s="152">
        <f>SUM(M30:M36)</f>
        <v>0</v>
      </c>
      <c r="M38" s="112"/>
      <c r="N38" s="112"/>
      <c r="O38" s="112"/>
      <c r="P38" s="113"/>
      <c r="Q38" s="48"/>
      <c r="R38" s="21"/>
    </row>
    <row r="39" spans="2:18" s="1" customFormat="1" ht="14.2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4.2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46</v>
      </c>
      <c r="E50" s="26"/>
      <c r="F50" s="26"/>
      <c r="G50" s="26"/>
      <c r="H50" s="27"/>
      <c r="I50" s="20"/>
      <c r="J50" s="25" t="s">
        <v>47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48</v>
      </c>
      <c r="E59" s="31"/>
      <c r="F59" s="31"/>
      <c r="G59" s="32" t="s">
        <v>49</v>
      </c>
      <c r="H59" s="33"/>
      <c r="I59" s="20"/>
      <c r="J59" s="30" t="s">
        <v>48</v>
      </c>
      <c r="K59" s="31"/>
      <c r="L59" s="31"/>
      <c r="M59" s="31"/>
      <c r="N59" s="32" t="s">
        <v>49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50</v>
      </c>
      <c r="E61" s="26"/>
      <c r="F61" s="26"/>
      <c r="G61" s="26"/>
      <c r="H61" s="27"/>
      <c r="I61" s="20"/>
      <c r="J61" s="25" t="s">
        <v>51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48</v>
      </c>
      <c r="E70" s="31"/>
      <c r="F70" s="31"/>
      <c r="G70" s="32" t="s">
        <v>49</v>
      </c>
      <c r="H70" s="33"/>
      <c r="I70" s="20"/>
      <c r="J70" s="30" t="s">
        <v>48</v>
      </c>
      <c r="K70" s="31"/>
      <c r="L70" s="31"/>
      <c r="M70" s="31"/>
      <c r="N70" s="32" t="s">
        <v>49</v>
      </c>
      <c r="O70" s="31"/>
      <c r="P70" s="33"/>
      <c r="Q70" s="20"/>
      <c r="R70" s="21"/>
    </row>
    <row r="71" spans="2:18" s="1" customFormat="1" ht="14.2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7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75" customHeight="1">
      <c r="B76" s="19"/>
      <c r="C76" s="114" t="s">
        <v>97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21"/>
    </row>
    <row r="77" spans="2:18" s="1" customFormat="1" ht="6.7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13</v>
      </c>
      <c r="D78" s="20"/>
      <c r="E78" s="20"/>
      <c r="F78" s="142" t="str">
        <f>F6</f>
        <v>Rekonštrukcia nevyužitých objektov pre komunitnú a spolkovú činnosť</v>
      </c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20"/>
      <c r="R78" s="21"/>
    </row>
    <row r="79" spans="2:18" s="1" customFormat="1" ht="36.75" customHeight="1">
      <c r="B79" s="19"/>
      <c r="C79" s="40" t="s">
        <v>93</v>
      </c>
      <c r="D79" s="20"/>
      <c r="E79" s="20"/>
      <c r="F79" s="111" t="str">
        <f>F7</f>
        <v>03 - SO 03 - Vodovodná prípojka (náklady sú zahrnuté v objekte SO 01 - časť ZTI)</v>
      </c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20"/>
      <c r="R79" s="21"/>
    </row>
    <row r="80" spans="2:18" s="1" customFormat="1" ht="6.7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18</v>
      </c>
      <c r="D81" s="20"/>
      <c r="E81" s="20"/>
      <c r="F81" s="15" t="str">
        <f>F9</f>
        <v>Viničky</v>
      </c>
      <c r="G81" s="20"/>
      <c r="H81" s="20"/>
      <c r="I81" s="20"/>
      <c r="J81" s="20"/>
      <c r="K81" s="17" t="s">
        <v>20</v>
      </c>
      <c r="L81" s="20"/>
      <c r="M81" s="143" t="str">
        <f>IF(O9="","",O9)</f>
        <v>12. 9. 2016</v>
      </c>
      <c r="N81" s="107"/>
      <c r="O81" s="107"/>
      <c r="P81" s="107"/>
      <c r="Q81" s="20"/>
      <c r="R81" s="21"/>
    </row>
    <row r="82" spans="2:18" s="1" customFormat="1" ht="6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22</v>
      </c>
      <c r="D83" s="20"/>
      <c r="E83" s="20"/>
      <c r="F83" s="15" t="str">
        <f>E12</f>
        <v>Obec Viničky</v>
      </c>
      <c r="G83" s="20"/>
      <c r="H83" s="20"/>
      <c r="I83" s="20"/>
      <c r="J83" s="20"/>
      <c r="K83" s="17" t="s">
        <v>28</v>
      </c>
      <c r="L83" s="20"/>
      <c r="M83" s="118" t="str">
        <f>E18</f>
        <v>APRO s.r.o. Trebišov</v>
      </c>
      <c r="N83" s="107"/>
      <c r="O83" s="107"/>
      <c r="P83" s="107"/>
      <c r="Q83" s="107"/>
      <c r="R83" s="21"/>
    </row>
    <row r="84" spans="2:18" s="1" customFormat="1" ht="14.25" customHeight="1">
      <c r="B84" s="19"/>
      <c r="C84" s="17" t="s">
        <v>26</v>
      </c>
      <c r="D84" s="20"/>
      <c r="E84" s="20"/>
      <c r="F84" s="15" t="str">
        <f>IF(E15="","",E15)</f>
        <v> </v>
      </c>
      <c r="G84" s="20"/>
      <c r="H84" s="20"/>
      <c r="I84" s="20"/>
      <c r="J84" s="20"/>
      <c r="K84" s="17" t="s">
        <v>31</v>
      </c>
      <c r="L84" s="20"/>
      <c r="M84" s="118" t="str">
        <f>E21</f>
        <v> </v>
      </c>
      <c r="N84" s="107"/>
      <c r="O84" s="107"/>
      <c r="P84" s="107"/>
      <c r="Q84" s="107"/>
      <c r="R84" s="21"/>
    </row>
    <row r="85" spans="2:18" s="1" customFormat="1" ht="9.7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50" t="s">
        <v>98</v>
      </c>
      <c r="D86" s="149"/>
      <c r="E86" s="149"/>
      <c r="F86" s="149"/>
      <c r="G86" s="149"/>
      <c r="H86" s="48"/>
      <c r="I86" s="48"/>
      <c r="J86" s="48"/>
      <c r="K86" s="48"/>
      <c r="L86" s="48"/>
      <c r="M86" s="48"/>
      <c r="N86" s="150" t="s">
        <v>99</v>
      </c>
      <c r="O86" s="107"/>
      <c r="P86" s="107"/>
      <c r="Q86" s="107"/>
      <c r="R86" s="21"/>
    </row>
    <row r="87" spans="2:18" s="1" customFormat="1" ht="9.7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5" t="s">
        <v>100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06">
        <f>N111</f>
        <v>0</v>
      </c>
      <c r="O88" s="107"/>
      <c r="P88" s="107"/>
      <c r="Q88" s="107"/>
      <c r="R88" s="21"/>
      <c r="AU88" s="7" t="s">
        <v>101</v>
      </c>
    </row>
    <row r="89" spans="2:18" s="2" customFormat="1" ht="24.75" customHeight="1">
      <c r="B89" s="56"/>
      <c r="C89" s="57"/>
      <c r="D89" s="58" t="s">
        <v>102</v>
      </c>
      <c r="E89" s="57"/>
      <c r="F89" s="57"/>
      <c r="G89" s="57"/>
      <c r="H89" s="57"/>
      <c r="I89" s="57"/>
      <c r="J89" s="57"/>
      <c r="K89" s="57"/>
      <c r="L89" s="57"/>
      <c r="M89" s="57"/>
      <c r="N89" s="146">
        <f>N112</f>
        <v>0</v>
      </c>
      <c r="O89" s="147"/>
      <c r="P89" s="147"/>
      <c r="Q89" s="147"/>
      <c r="R89" s="59"/>
    </row>
    <row r="90" spans="2:18" s="3" customFormat="1" ht="19.5" customHeight="1">
      <c r="B90" s="60"/>
      <c r="C90" s="61"/>
      <c r="D90" s="62" t="s">
        <v>1168</v>
      </c>
      <c r="E90" s="61"/>
      <c r="F90" s="61"/>
      <c r="G90" s="61"/>
      <c r="H90" s="61"/>
      <c r="I90" s="61"/>
      <c r="J90" s="61"/>
      <c r="K90" s="61"/>
      <c r="L90" s="61"/>
      <c r="M90" s="61"/>
      <c r="N90" s="144">
        <f>N113</f>
        <v>0</v>
      </c>
      <c r="O90" s="145"/>
      <c r="P90" s="145"/>
      <c r="Q90" s="145"/>
      <c r="R90" s="63"/>
    </row>
    <row r="91" spans="2:18" s="1" customFormat="1" ht="21.75" customHeight="1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1"/>
    </row>
    <row r="92" spans="2:21" s="1" customFormat="1" ht="29.25" customHeight="1">
      <c r="B92" s="19"/>
      <c r="C92" s="55" t="s">
        <v>130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48">
        <v>0</v>
      </c>
      <c r="O92" s="107"/>
      <c r="P92" s="107"/>
      <c r="Q92" s="107"/>
      <c r="R92" s="21"/>
      <c r="T92" s="64"/>
      <c r="U92" s="65" t="s">
        <v>36</v>
      </c>
    </row>
    <row r="93" spans="2:18" s="1" customFormat="1" ht="18" customHeight="1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1"/>
    </row>
    <row r="94" spans="2:18" s="1" customFormat="1" ht="29.25" customHeight="1">
      <c r="B94" s="19"/>
      <c r="C94" s="47" t="s">
        <v>90</v>
      </c>
      <c r="D94" s="48"/>
      <c r="E94" s="48"/>
      <c r="F94" s="48"/>
      <c r="G94" s="48"/>
      <c r="H94" s="48"/>
      <c r="I94" s="48"/>
      <c r="J94" s="48"/>
      <c r="K94" s="48"/>
      <c r="L94" s="108">
        <f>ROUND(SUM(N88+N92),2)</f>
        <v>0</v>
      </c>
      <c r="M94" s="149"/>
      <c r="N94" s="149"/>
      <c r="O94" s="149"/>
      <c r="P94" s="149"/>
      <c r="Q94" s="149"/>
      <c r="R94" s="21"/>
    </row>
    <row r="95" spans="2:18" s="1" customFormat="1" ht="6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9" spans="2:18" s="1" customFormat="1" ht="6.75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9"/>
    </row>
    <row r="100" spans="2:18" s="1" customFormat="1" ht="36.75" customHeight="1">
      <c r="B100" s="19"/>
      <c r="C100" s="114" t="s">
        <v>131</v>
      </c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21"/>
    </row>
    <row r="101" spans="2:18" s="1" customFormat="1" ht="6.7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1" customFormat="1" ht="30" customHeight="1">
      <c r="B102" s="19"/>
      <c r="C102" s="17" t="s">
        <v>13</v>
      </c>
      <c r="D102" s="20"/>
      <c r="E102" s="20"/>
      <c r="F102" s="142" t="str">
        <f>F6</f>
        <v>Rekonštrukcia nevyužitých objektov pre komunitnú a spolkovú činnosť</v>
      </c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20"/>
      <c r="R102" s="21"/>
    </row>
    <row r="103" spans="2:18" s="1" customFormat="1" ht="36.75" customHeight="1">
      <c r="B103" s="19"/>
      <c r="C103" s="40" t="s">
        <v>93</v>
      </c>
      <c r="D103" s="20"/>
      <c r="E103" s="20"/>
      <c r="F103" s="111" t="str">
        <f>F7</f>
        <v>03 - SO 03 - Vodovodná prípojka (náklady sú zahrnuté v objekte SO 01 - časť ZTI)</v>
      </c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20"/>
      <c r="R103" s="21"/>
    </row>
    <row r="104" spans="2:18" s="1" customFormat="1" ht="6.75" customHeight="1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1"/>
    </row>
    <row r="105" spans="2:18" s="1" customFormat="1" ht="18" customHeight="1">
      <c r="B105" s="19"/>
      <c r="C105" s="17" t="s">
        <v>18</v>
      </c>
      <c r="D105" s="20"/>
      <c r="E105" s="20"/>
      <c r="F105" s="15" t="str">
        <f>F9</f>
        <v>Viničky</v>
      </c>
      <c r="G105" s="20"/>
      <c r="H105" s="20"/>
      <c r="I105" s="20"/>
      <c r="J105" s="20"/>
      <c r="K105" s="17" t="s">
        <v>20</v>
      </c>
      <c r="L105" s="20"/>
      <c r="M105" s="143" t="str">
        <f>IF(O9="","",O9)</f>
        <v>12. 9. 2016</v>
      </c>
      <c r="N105" s="107"/>
      <c r="O105" s="107"/>
      <c r="P105" s="107"/>
      <c r="Q105" s="20"/>
      <c r="R105" s="21"/>
    </row>
    <row r="106" spans="2:18" s="1" customFormat="1" ht="6.75" customHeight="1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1"/>
    </row>
    <row r="107" spans="2:18" s="1" customFormat="1" ht="15">
      <c r="B107" s="19"/>
      <c r="C107" s="17" t="s">
        <v>22</v>
      </c>
      <c r="D107" s="20"/>
      <c r="E107" s="20"/>
      <c r="F107" s="15" t="str">
        <f>E12</f>
        <v>Obec Viničky</v>
      </c>
      <c r="G107" s="20"/>
      <c r="H107" s="20"/>
      <c r="I107" s="20"/>
      <c r="J107" s="20"/>
      <c r="K107" s="17" t="s">
        <v>28</v>
      </c>
      <c r="L107" s="20"/>
      <c r="M107" s="118" t="str">
        <f>E18</f>
        <v>APRO s.r.o. Trebišov</v>
      </c>
      <c r="N107" s="107"/>
      <c r="O107" s="107"/>
      <c r="P107" s="107"/>
      <c r="Q107" s="107"/>
      <c r="R107" s="21"/>
    </row>
    <row r="108" spans="2:18" s="1" customFormat="1" ht="14.25" customHeight="1">
      <c r="B108" s="19"/>
      <c r="C108" s="17" t="s">
        <v>26</v>
      </c>
      <c r="D108" s="20"/>
      <c r="E108" s="20"/>
      <c r="F108" s="15" t="str">
        <f>IF(E15="","",E15)</f>
        <v> </v>
      </c>
      <c r="G108" s="20"/>
      <c r="H108" s="20"/>
      <c r="I108" s="20"/>
      <c r="J108" s="20"/>
      <c r="K108" s="17" t="s">
        <v>31</v>
      </c>
      <c r="L108" s="20"/>
      <c r="M108" s="118" t="str">
        <f>E21</f>
        <v> </v>
      </c>
      <c r="N108" s="107"/>
      <c r="O108" s="107"/>
      <c r="P108" s="107"/>
      <c r="Q108" s="107"/>
      <c r="R108" s="21"/>
    </row>
    <row r="109" spans="2:18" s="1" customFormat="1" ht="9.7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27" s="4" customFormat="1" ht="29.25" customHeight="1">
      <c r="B110" s="66"/>
      <c r="C110" s="67" t="s">
        <v>132</v>
      </c>
      <c r="D110" s="68" t="s">
        <v>133</v>
      </c>
      <c r="E110" s="68" t="s">
        <v>54</v>
      </c>
      <c r="F110" s="134" t="s">
        <v>134</v>
      </c>
      <c r="G110" s="135"/>
      <c r="H110" s="135"/>
      <c r="I110" s="135"/>
      <c r="J110" s="68" t="s">
        <v>135</v>
      </c>
      <c r="K110" s="68" t="s">
        <v>136</v>
      </c>
      <c r="L110" s="136" t="s">
        <v>137</v>
      </c>
      <c r="M110" s="135"/>
      <c r="N110" s="134" t="s">
        <v>99</v>
      </c>
      <c r="O110" s="135"/>
      <c r="P110" s="135"/>
      <c r="Q110" s="137"/>
      <c r="R110" s="69"/>
      <c r="T110" s="42" t="s">
        <v>138</v>
      </c>
      <c r="U110" s="43" t="s">
        <v>36</v>
      </c>
      <c r="V110" s="43" t="s">
        <v>139</v>
      </c>
      <c r="W110" s="43" t="s">
        <v>140</v>
      </c>
      <c r="X110" s="43" t="s">
        <v>141</v>
      </c>
      <c r="Y110" s="43" t="s">
        <v>142</v>
      </c>
      <c r="Z110" s="43" t="s">
        <v>143</v>
      </c>
      <c r="AA110" s="44" t="s">
        <v>144</v>
      </c>
    </row>
    <row r="111" spans="2:63" s="1" customFormat="1" ht="29.25" customHeight="1">
      <c r="B111" s="19"/>
      <c r="C111" s="46" t="s">
        <v>95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38">
        <f>BK111</f>
        <v>0</v>
      </c>
      <c r="O111" s="139"/>
      <c r="P111" s="139"/>
      <c r="Q111" s="139"/>
      <c r="R111" s="21"/>
      <c r="T111" s="45"/>
      <c r="U111" s="26"/>
      <c r="V111" s="26"/>
      <c r="W111" s="70">
        <f>W112</f>
        <v>0</v>
      </c>
      <c r="X111" s="26"/>
      <c r="Y111" s="70">
        <f>Y112</f>
        <v>0</v>
      </c>
      <c r="Z111" s="26"/>
      <c r="AA111" s="71">
        <f>AA112</f>
        <v>0</v>
      </c>
      <c r="AT111" s="7" t="s">
        <v>71</v>
      </c>
      <c r="AU111" s="7" t="s">
        <v>101</v>
      </c>
      <c r="BK111" s="72">
        <f>BK112</f>
        <v>0</v>
      </c>
    </row>
    <row r="112" spans="2:63" s="5" customFormat="1" ht="36.75" customHeight="1">
      <c r="B112" s="73"/>
      <c r="C112" s="74"/>
      <c r="D112" s="75" t="s">
        <v>102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140">
        <f>BK112</f>
        <v>0</v>
      </c>
      <c r="O112" s="141"/>
      <c r="P112" s="141"/>
      <c r="Q112" s="141"/>
      <c r="R112" s="76"/>
      <c r="T112" s="77"/>
      <c r="U112" s="74"/>
      <c r="V112" s="74"/>
      <c r="W112" s="78">
        <f>W113</f>
        <v>0</v>
      </c>
      <c r="X112" s="74"/>
      <c r="Y112" s="78">
        <f>Y113</f>
        <v>0</v>
      </c>
      <c r="Z112" s="74"/>
      <c r="AA112" s="79">
        <f>AA113</f>
        <v>0</v>
      </c>
      <c r="AR112" s="80" t="s">
        <v>79</v>
      </c>
      <c r="AT112" s="81" t="s">
        <v>71</v>
      </c>
      <c r="AU112" s="81" t="s">
        <v>72</v>
      </c>
      <c r="AY112" s="80" t="s">
        <v>145</v>
      </c>
      <c r="BK112" s="82">
        <f>BK113</f>
        <v>0</v>
      </c>
    </row>
    <row r="113" spans="2:63" s="5" customFormat="1" ht="19.5" customHeight="1">
      <c r="B113" s="73"/>
      <c r="C113" s="74"/>
      <c r="D113" s="83" t="s">
        <v>1168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125">
        <f>BK113</f>
        <v>0</v>
      </c>
      <c r="O113" s="126"/>
      <c r="P113" s="126"/>
      <c r="Q113" s="126"/>
      <c r="R113" s="76"/>
      <c r="T113" s="77"/>
      <c r="U113" s="74"/>
      <c r="V113" s="74"/>
      <c r="W113" s="78">
        <f>W114</f>
        <v>0</v>
      </c>
      <c r="X113" s="74"/>
      <c r="Y113" s="78">
        <f>Y114</f>
        <v>0</v>
      </c>
      <c r="Z113" s="74"/>
      <c r="AA113" s="79">
        <f>AA114</f>
        <v>0</v>
      </c>
      <c r="AR113" s="80" t="s">
        <v>79</v>
      </c>
      <c r="AT113" s="81" t="s">
        <v>71</v>
      </c>
      <c r="AU113" s="81" t="s">
        <v>79</v>
      </c>
      <c r="AY113" s="80" t="s">
        <v>145</v>
      </c>
      <c r="BK113" s="82">
        <f>BK114</f>
        <v>0</v>
      </c>
    </row>
    <row r="114" spans="2:65" s="1" customFormat="1" ht="31.5" customHeight="1">
      <c r="B114" s="84"/>
      <c r="C114" s="85" t="s">
        <v>79</v>
      </c>
      <c r="D114" s="85" t="s">
        <v>146</v>
      </c>
      <c r="E114" s="86" t="s">
        <v>1169</v>
      </c>
      <c r="F114" s="128" t="s">
        <v>85</v>
      </c>
      <c r="G114" s="129"/>
      <c r="H114" s="129"/>
      <c r="I114" s="129"/>
      <c r="J114" s="87" t="s">
        <v>391</v>
      </c>
      <c r="K114" s="88">
        <v>0</v>
      </c>
      <c r="L114" s="130"/>
      <c r="M114" s="129"/>
      <c r="N114" s="130">
        <f>ROUND(L114*K114,3)</f>
        <v>0</v>
      </c>
      <c r="O114" s="129"/>
      <c r="P114" s="129"/>
      <c r="Q114" s="129"/>
      <c r="R114" s="89"/>
      <c r="T114" s="90" t="s">
        <v>3</v>
      </c>
      <c r="U114" s="99" t="s">
        <v>39</v>
      </c>
      <c r="V114" s="100">
        <v>0.008</v>
      </c>
      <c r="W114" s="100">
        <f>V114*K114</f>
        <v>0</v>
      </c>
      <c r="X114" s="100">
        <v>0</v>
      </c>
      <c r="Y114" s="100">
        <f>X114*K114</f>
        <v>0</v>
      </c>
      <c r="Z114" s="100">
        <v>0</v>
      </c>
      <c r="AA114" s="101">
        <f>Z114*K114</f>
        <v>0</v>
      </c>
      <c r="AR114" s="7" t="s">
        <v>150</v>
      </c>
      <c r="AT114" s="7" t="s">
        <v>146</v>
      </c>
      <c r="AU114" s="7" t="s">
        <v>151</v>
      </c>
      <c r="AY114" s="7" t="s">
        <v>145</v>
      </c>
      <c r="BE114" s="93">
        <f>IF(U114="základná",N114,0)</f>
        <v>0</v>
      </c>
      <c r="BF114" s="93">
        <f>IF(U114="znížená",N114,0)</f>
        <v>0</v>
      </c>
      <c r="BG114" s="93">
        <f>IF(U114="zákl. prenesená",N114,0)</f>
        <v>0</v>
      </c>
      <c r="BH114" s="93">
        <f>IF(U114="zníž. prenesená",N114,0)</f>
        <v>0</v>
      </c>
      <c r="BI114" s="93">
        <f>IF(U114="nulová",N114,0)</f>
        <v>0</v>
      </c>
      <c r="BJ114" s="7" t="s">
        <v>151</v>
      </c>
      <c r="BK114" s="94">
        <f>ROUND(L114*K114,3)</f>
        <v>0</v>
      </c>
      <c r="BL114" s="7" t="s">
        <v>150</v>
      </c>
      <c r="BM114" s="7" t="s">
        <v>1170</v>
      </c>
    </row>
    <row r="115" spans="2:18" s="1" customFormat="1" ht="6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</sheetData>
  <sheetProtection/>
  <mergeCells count="5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F102:P102"/>
    <mergeCell ref="M81:P81"/>
    <mergeCell ref="M83:Q83"/>
    <mergeCell ref="M84:Q84"/>
    <mergeCell ref="C86:G86"/>
    <mergeCell ref="N86:Q86"/>
    <mergeCell ref="N88:Q88"/>
    <mergeCell ref="M107:Q107"/>
    <mergeCell ref="M108:Q108"/>
    <mergeCell ref="F110:I110"/>
    <mergeCell ref="L110:M110"/>
    <mergeCell ref="N110:Q110"/>
    <mergeCell ref="N89:Q89"/>
    <mergeCell ref="N90:Q90"/>
    <mergeCell ref="N92:Q92"/>
    <mergeCell ref="L94:Q94"/>
    <mergeCell ref="C100:Q100"/>
    <mergeCell ref="H1:K1"/>
    <mergeCell ref="S2:AC2"/>
    <mergeCell ref="F114:I114"/>
    <mergeCell ref="L114:M114"/>
    <mergeCell ref="N114:Q114"/>
    <mergeCell ref="N111:Q111"/>
    <mergeCell ref="N112:Q112"/>
    <mergeCell ref="N113:Q113"/>
    <mergeCell ref="F103:P103"/>
    <mergeCell ref="M105:P105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0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apro15</dc:creator>
  <cp:keywords/>
  <dc:description/>
  <cp:lastModifiedBy>APRO</cp:lastModifiedBy>
  <dcterms:created xsi:type="dcterms:W3CDTF">2017-10-03T08:41:32Z</dcterms:created>
  <dcterms:modified xsi:type="dcterms:W3CDTF">2017-10-06T07:33:34Z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